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0" yWindow="60" windowWidth="19320" windowHeight="7995"/>
  </bookViews>
  <sheets>
    <sheet name="MN" sheetId="7" r:id="rId1"/>
    <sheet name="TH" sheetId="2" r:id="rId2"/>
    <sheet name="THCS" sheetId="3" r:id="rId3"/>
    <sheet name="THPT" sheetId="4" r:id="rId4"/>
    <sheet name="GDTX" sheetId="8" r:id="rId5"/>
  </sheets>
  <definedNames>
    <definedName name="_xlnm._FilterDatabase" localSheetId="4" hidden="1">GDTX!$A$1129:$H$1149</definedName>
    <definedName name="_xlnm._FilterDatabase" localSheetId="3" hidden="1">THPT!$A$1129:$H$1149</definedName>
    <definedName name="_Hlk43367174" localSheetId="1">TH!#REF!</definedName>
    <definedName name="_Hlk43367250" localSheetId="1">TH!#REF!</definedName>
    <definedName name="_Hlk43367368" localSheetId="2">THCS!$A$80</definedName>
    <definedName name="_Hlk65619230" localSheetId="4">GDTX!$A$40</definedName>
    <definedName name="_Hlk65619230" localSheetId="3">THPT!$A$40</definedName>
    <definedName name="_Hlk78720839" localSheetId="1">TH!$A$108</definedName>
    <definedName name="_Hlk79242141" localSheetId="2">THCS!#REF!</definedName>
    <definedName name="_Hlk79242934" localSheetId="2">THCS!#REF!</definedName>
    <definedName name="_Hlk80978439" localSheetId="2">THCS!#REF!</definedName>
    <definedName name="_Hlk81555406" localSheetId="1">TH!$A$351</definedName>
    <definedName name="_Toc400643010" localSheetId="4">GDTX!$C$388</definedName>
    <definedName name="_Toc400643010" localSheetId="3">THPT!$C$388</definedName>
    <definedName name="bookmark60" localSheetId="1">TH!#REF!</definedName>
    <definedName name="OLE_LINK1" localSheetId="2">THCS!#REF!</definedName>
    <definedName name="OLE_LINK2" localSheetId="4">GDTX!#REF!</definedName>
    <definedName name="OLE_LINK2" localSheetId="3">THPT!#REF!</definedName>
    <definedName name="OLE_LINK3" localSheetId="4">GDTX!$C$887</definedName>
    <definedName name="OLE_LINK3" localSheetId="3">THPT!$C$887</definedName>
    <definedName name="OLE_LINK5" localSheetId="4">GDTX!#REF!</definedName>
    <definedName name="OLE_LINK5" localSheetId="3">THPT!#REF!</definedName>
    <definedName name="_xlnm.Print_Area" localSheetId="4">GDTX!$A$2:$K$1149</definedName>
    <definedName name="_xlnm.Print_Area" localSheetId="0">MN!$A$2:$H$528</definedName>
    <definedName name="_xlnm.Print_Area" localSheetId="1">TH!$A$2:$K$594</definedName>
    <definedName name="_xlnm.Print_Area" localSheetId="2">THCS!$A$2:$K$1189</definedName>
    <definedName name="_xlnm.Print_Area" localSheetId="3">THPT!$A$2:$K$1149</definedName>
  </definedNames>
  <calcPr calcId="144525"/>
</workbook>
</file>

<file path=xl/calcChain.xml><?xml version="1.0" encoding="utf-8"?>
<calcChain xmlns="http://schemas.openxmlformats.org/spreadsheetml/2006/main">
  <c r="A4" i="8" l="1"/>
  <c r="A4" i="4"/>
  <c r="A4" i="3"/>
  <c r="A4" i="2"/>
  <c r="I548" i="2" l="1"/>
  <c r="I550" i="2"/>
  <c r="I551" i="2"/>
  <c r="I553" i="2"/>
  <c r="I543" i="2"/>
  <c r="I544" i="2"/>
  <c r="I545" i="2"/>
  <c r="I546" i="2"/>
  <c r="I547" i="2"/>
  <c r="I542" i="2"/>
  <c r="I418" i="2"/>
  <c r="I416" i="2"/>
  <c r="I381" i="2"/>
  <c r="I379" i="2"/>
  <c r="I378" i="2"/>
  <c r="I377" i="2"/>
  <c r="I341" i="2"/>
  <c r="I343" i="2"/>
  <c r="I344" i="2"/>
  <c r="I345" i="2"/>
  <c r="I346" i="2"/>
  <c r="I347" i="2"/>
  <c r="I348" i="2"/>
  <c r="I340" i="2"/>
  <c r="I239" i="2"/>
  <c r="I238" i="2"/>
  <c r="I231" i="2"/>
  <c r="I230" i="2"/>
  <c r="I229" i="2"/>
  <c r="I27" i="2"/>
  <c r="I26" i="2"/>
  <c r="I25" i="2"/>
  <c r="I23" i="2"/>
  <c r="I22" i="2"/>
  <c r="I1147" i="8" l="1"/>
  <c r="I1148" i="8"/>
  <c r="I1149" i="8"/>
  <c r="I1146" i="8"/>
  <c r="I1135" i="8"/>
  <c r="I1134" i="8"/>
  <c r="I1136" i="8"/>
  <c r="I1133" i="8"/>
  <c r="I1132" i="8"/>
  <c r="I1131" i="8"/>
  <c r="I1126" i="8"/>
  <c r="I1124" i="8"/>
  <c r="I1120" i="8"/>
  <c r="I1118" i="8"/>
  <c r="I1115" i="8"/>
  <c r="I1116" i="8"/>
  <c r="I1117" i="8"/>
  <c r="I1114" i="8"/>
  <c r="I1113" i="8"/>
  <c r="I1112" i="8"/>
  <c r="I1100" i="8"/>
  <c r="I1099" i="8"/>
  <c r="I1093" i="8"/>
  <c r="I1095" i="8"/>
  <c r="I1096" i="8"/>
  <c r="I1097" i="8"/>
  <c r="I1087" i="8"/>
  <c r="I1088" i="8"/>
  <c r="I1089" i="8"/>
  <c r="I1091" i="8"/>
  <c r="I1092" i="8"/>
  <c r="I1084" i="8"/>
  <c r="I1083" i="8"/>
  <c r="I1080" i="8"/>
  <c r="I1081" i="8"/>
  <c r="I1079" i="8"/>
  <c r="I1077" i="8"/>
  <c r="I1075" i="8"/>
  <c r="I1073" i="8"/>
  <c r="I1072" i="8"/>
  <c r="I1070" i="8"/>
  <c r="I1066" i="8"/>
  <c r="I1067" i="8"/>
  <c r="I1068" i="8"/>
  <c r="I1063" i="8"/>
  <c r="I1064" i="8"/>
  <c r="I1062" i="8"/>
  <c r="I1056" i="8"/>
  <c r="I1057" i="8"/>
  <c r="I1058" i="8"/>
  <c r="I1059" i="8"/>
  <c r="I1060" i="8"/>
  <c r="I1055" i="8"/>
  <c r="I1052" i="8"/>
  <c r="I1051" i="8"/>
  <c r="I1050" i="8"/>
  <c r="I1049" i="8"/>
  <c r="I1046" i="8"/>
  <c r="I1047" i="8"/>
  <c r="I1048" i="8"/>
  <c r="I1045" i="8"/>
  <c r="I1041" i="8"/>
  <c r="I1043" i="8"/>
  <c r="I1044" i="8"/>
  <c r="I1042" i="8"/>
  <c r="I1038" i="8"/>
  <c r="I1039" i="8"/>
  <c r="I1040" i="8"/>
  <c r="I1037" i="8"/>
  <c r="I1027" i="8"/>
  <c r="I1026" i="8"/>
  <c r="I1028" i="8"/>
  <c r="I1030" i="8"/>
  <c r="I1025" i="8"/>
  <c r="I1024" i="8"/>
  <c r="I1023" i="8"/>
  <c r="I1022" i="8"/>
  <c r="I1015" i="8"/>
  <c r="I1016" i="8"/>
  <c r="I1017" i="8"/>
  <c r="I1018" i="8"/>
  <c r="I1019" i="8"/>
  <c r="I1020" i="8"/>
  <c r="I1021" i="8"/>
  <c r="I1012" i="8"/>
  <c r="I1010" i="8"/>
  <c r="I1011" i="8"/>
  <c r="I1009" i="8"/>
  <c r="I1008" i="8"/>
  <c r="I1013" i="8"/>
  <c r="I1007" i="8"/>
  <c r="I1002" i="8"/>
  <c r="I1000" i="8"/>
  <c r="I999" i="8"/>
  <c r="I998" i="8"/>
  <c r="I995" i="8"/>
  <c r="I994" i="8"/>
  <c r="I993" i="8"/>
  <c r="I990" i="8"/>
  <c r="I989" i="8"/>
  <c r="I988" i="8"/>
  <c r="I985" i="8"/>
  <c r="I986" i="8"/>
  <c r="I984" i="8"/>
  <c r="I983" i="8"/>
  <c r="I981" i="8"/>
  <c r="I976" i="8"/>
  <c r="I977" i="8"/>
  <c r="I978" i="8"/>
  <c r="I979" i="8"/>
  <c r="I975" i="8"/>
  <c r="I970" i="8"/>
  <c r="I971" i="8"/>
  <c r="I969" i="8"/>
  <c r="I968" i="8"/>
  <c r="I965" i="8"/>
  <c r="I966" i="8"/>
  <c r="I967" i="8"/>
  <c r="I964" i="8"/>
  <c r="I963" i="8"/>
  <c r="I962" i="8"/>
  <c r="I960" i="8"/>
  <c r="I961" i="8"/>
  <c r="I959" i="8"/>
  <c r="I943" i="8"/>
  <c r="I945" i="8"/>
  <c r="I947" i="8"/>
  <c r="I949" i="8"/>
  <c r="I951" i="8"/>
  <c r="I952" i="8"/>
  <c r="I941" i="8"/>
  <c r="I938" i="8"/>
  <c r="I936" i="8"/>
  <c r="I927" i="8"/>
  <c r="I919" i="8"/>
  <c r="I921" i="8"/>
  <c r="I922" i="8"/>
  <c r="I924" i="8"/>
  <c r="I926" i="8"/>
  <c r="I929" i="8"/>
  <c r="I930" i="8"/>
  <c r="I909" i="8"/>
  <c r="I911" i="8"/>
  <c r="I912" i="8"/>
  <c r="I914" i="8"/>
  <c r="I916" i="8"/>
  <c r="I917" i="8"/>
  <c r="I907" i="8"/>
  <c r="I899" i="8"/>
  <c r="I900" i="8"/>
  <c r="I901" i="8"/>
  <c r="I902" i="8"/>
  <c r="I903" i="8"/>
  <c r="I898" i="8"/>
  <c r="I897" i="8"/>
  <c r="I894" i="8"/>
  <c r="I895" i="8"/>
  <c r="I896" i="8"/>
  <c r="I893" i="8"/>
  <c r="I892" i="8"/>
  <c r="I891" i="8"/>
  <c r="I890" i="8"/>
  <c r="I885" i="8"/>
  <c r="I886" i="8"/>
  <c r="I887" i="8"/>
  <c r="I888" i="8"/>
  <c r="I889" i="8"/>
  <c r="I884" i="8"/>
  <c r="I899" i="4"/>
  <c r="I900" i="4"/>
  <c r="I901" i="4"/>
  <c r="I902" i="4"/>
  <c r="I903" i="4"/>
  <c r="I898" i="4"/>
  <c r="I897" i="4"/>
  <c r="I894" i="4"/>
  <c r="I895" i="4"/>
  <c r="I896" i="4"/>
  <c r="I893" i="4"/>
  <c r="I892" i="4"/>
  <c r="I891" i="4"/>
  <c r="I890" i="4"/>
  <c r="I887" i="4"/>
  <c r="I888" i="4"/>
  <c r="I889" i="4"/>
  <c r="I886" i="4"/>
  <c r="I885" i="4"/>
  <c r="I884" i="4"/>
  <c r="I881" i="8"/>
  <c r="I879" i="8"/>
  <c r="I877" i="8"/>
  <c r="I874" i="8"/>
  <c r="I871" i="8"/>
  <c r="I869" i="8"/>
  <c r="I845" i="8"/>
  <c r="I852" i="8"/>
  <c r="I853" i="8"/>
  <c r="I854" i="8"/>
  <c r="I856" i="8"/>
  <c r="I857" i="8"/>
  <c r="I859" i="8"/>
  <c r="I861" i="8"/>
  <c r="I863" i="8"/>
  <c r="I851" i="8"/>
  <c r="I847" i="8"/>
  <c r="I846" i="8"/>
  <c r="I843" i="8"/>
  <c r="I844" i="8"/>
  <c r="I842" i="8"/>
  <c r="I841" i="8"/>
  <c r="I840" i="8"/>
  <c r="I839" i="8"/>
  <c r="I838" i="8"/>
  <c r="I837" i="8"/>
  <c r="I836" i="8"/>
  <c r="I803" i="8"/>
  <c r="I804" i="8"/>
  <c r="I806" i="8"/>
  <c r="I808" i="8"/>
  <c r="I809" i="8"/>
  <c r="I812" i="8"/>
  <c r="I814" i="8"/>
  <c r="I816" i="8"/>
  <c r="I817" i="8"/>
  <c r="I820" i="8"/>
  <c r="I821" i="8"/>
  <c r="I823" i="8"/>
  <c r="I825" i="8"/>
  <c r="I802" i="8"/>
  <c r="I798" i="8"/>
  <c r="I794" i="8"/>
  <c r="I778" i="8"/>
  <c r="I779" i="8"/>
  <c r="I781" i="8"/>
  <c r="I782" i="8"/>
  <c r="I784" i="8"/>
  <c r="I787" i="8"/>
  <c r="I790" i="8"/>
  <c r="I777" i="8"/>
  <c r="I742" i="8"/>
  <c r="I744" i="8"/>
  <c r="I745" i="8"/>
  <c r="I747" i="8"/>
  <c r="I748" i="8"/>
  <c r="I750" i="8"/>
  <c r="I751" i="8"/>
  <c r="I752" i="8"/>
  <c r="I754" i="8"/>
  <c r="I756" i="8"/>
  <c r="I757" i="8"/>
  <c r="I760" i="8"/>
  <c r="I761" i="8"/>
  <c r="I762" i="8"/>
  <c r="I764" i="8"/>
  <c r="I765" i="8"/>
  <c r="I767" i="8"/>
  <c r="I768" i="8"/>
  <c r="I769" i="8"/>
  <c r="I739" i="8"/>
  <c r="I703" i="8"/>
  <c r="I704" i="8"/>
  <c r="I705" i="8"/>
  <c r="I706" i="8"/>
  <c r="I707" i="8"/>
  <c r="I708" i="8"/>
  <c r="I711" i="8"/>
  <c r="I712" i="8"/>
  <c r="I714" i="8"/>
  <c r="I715" i="8"/>
  <c r="I719" i="8"/>
  <c r="I720" i="8"/>
  <c r="I721" i="8"/>
  <c r="I722" i="8"/>
  <c r="I723" i="8"/>
  <c r="I725" i="8"/>
  <c r="I726" i="8"/>
  <c r="I727" i="8"/>
  <c r="I730" i="8"/>
  <c r="I731" i="8"/>
  <c r="I695" i="8"/>
  <c r="I696" i="8"/>
  <c r="I697" i="8"/>
  <c r="I700" i="8"/>
  <c r="I701" i="8"/>
  <c r="I694" i="8"/>
  <c r="I690" i="8"/>
  <c r="I687" i="8"/>
  <c r="I684" i="8"/>
  <c r="I648" i="8"/>
  <c r="I649" i="8"/>
  <c r="I650" i="8"/>
  <c r="I651" i="8"/>
  <c r="I653" i="8"/>
  <c r="I654" i="8"/>
  <c r="I657" i="8"/>
  <c r="I659" i="8"/>
  <c r="I661" i="8"/>
  <c r="I663" i="8"/>
  <c r="I665" i="8"/>
  <c r="I667" i="8"/>
  <c r="I670" i="8"/>
  <c r="I672" i="8"/>
  <c r="I673" i="8"/>
  <c r="I674" i="8"/>
  <c r="I676" i="8"/>
  <c r="I646"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05" i="8"/>
  <c r="I457" i="8"/>
  <c r="I458" i="8"/>
  <c r="I459" i="8"/>
  <c r="I460" i="8"/>
  <c r="I461" i="8"/>
  <c r="I462" i="8"/>
  <c r="I465" i="8"/>
  <c r="I468" i="8"/>
  <c r="I469" i="8"/>
  <c r="I471" i="8"/>
  <c r="I472" i="8"/>
  <c r="I473" i="8"/>
  <c r="I474" i="8"/>
  <c r="I475" i="8"/>
  <c r="I476"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3" i="8"/>
  <c r="I534" i="8"/>
  <c r="I535" i="8"/>
  <c r="I536"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2" i="8"/>
  <c r="I583" i="8"/>
  <c r="I584" i="8"/>
  <c r="I585" i="8"/>
  <c r="I586" i="8"/>
  <c r="I587" i="8"/>
  <c r="I588" i="8"/>
  <c r="I589" i="8"/>
  <c r="I590" i="8"/>
  <c r="I591" i="8"/>
  <c r="I592" i="8"/>
  <c r="I593" i="8"/>
  <c r="I594" i="8"/>
  <c r="I595" i="8"/>
  <c r="I596" i="8"/>
  <c r="I597" i="8"/>
  <c r="I598" i="8"/>
  <c r="I456" i="8"/>
  <c r="I377" i="8"/>
  <c r="I378" i="8"/>
  <c r="I379" i="8"/>
  <c r="I380" i="8"/>
  <c r="I381" i="8"/>
  <c r="I382" i="8"/>
  <c r="I383" i="8"/>
  <c r="I384" i="8"/>
  <c r="I387" i="8"/>
  <c r="I388" i="8"/>
  <c r="I390" i="8"/>
  <c r="I391" i="8"/>
  <c r="I393" i="8"/>
  <c r="I394" i="8"/>
  <c r="I396" i="8"/>
  <c r="I398" i="8"/>
  <c r="I400" i="8"/>
  <c r="I401" i="8"/>
  <c r="I402" i="8"/>
  <c r="I403" i="8"/>
  <c r="I405" i="8"/>
  <c r="I407" i="8"/>
  <c r="I409" i="8"/>
  <c r="I410" i="8"/>
  <c r="I411" i="8"/>
  <c r="I413" i="8"/>
  <c r="I414" i="8"/>
  <c r="I416" i="8"/>
  <c r="I417" i="8"/>
  <c r="I418" i="8"/>
  <c r="I419" i="8"/>
  <c r="I421" i="8"/>
  <c r="I422" i="8"/>
  <c r="I424" i="8"/>
  <c r="I427" i="8"/>
  <c r="I429" i="8"/>
  <c r="I430" i="8"/>
  <c r="I431" i="8"/>
  <c r="I432" i="8"/>
  <c r="I434" i="8"/>
  <c r="I436" i="8"/>
  <c r="I437" i="8"/>
  <c r="I439" i="8"/>
  <c r="I440" i="8"/>
  <c r="I442" i="8"/>
  <c r="I443" i="8"/>
  <c r="I445" i="8"/>
  <c r="I376" i="8"/>
  <c r="I352" i="8"/>
  <c r="I354" i="8"/>
  <c r="I356" i="8"/>
  <c r="I357" i="8"/>
  <c r="I359" i="8"/>
  <c r="I360" i="8"/>
  <c r="I361" i="8"/>
  <c r="I362" i="8"/>
  <c r="I363" i="8"/>
  <c r="I365" i="8"/>
  <c r="I367" i="8"/>
  <c r="I368" i="8"/>
  <c r="I369" i="8"/>
  <c r="I351" i="8"/>
  <c r="I345" i="8"/>
  <c r="I273" i="8"/>
  <c r="I275" i="8"/>
  <c r="I276" i="8"/>
  <c r="I277" i="8"/>
  <c r="I279" i="8"/>
  <c r="I281" i="8"/>
  <c r="I283" i="8"/>
  <c r="I284" i="8"/>
  <c r="I285" i="8"/>
  <c r="I286" i="8"/>
  <c r="I288" i="8"/>
  <c r="I290" i="8"/>
  <c r="I292" i="8"/>
  <c r="I294" i="8"/>
  <c r="I296" i="8"/>
  <c r="I298" i="8"/>
  <c r="I300" i="8"/>
  <c r="I302" i="8"/>
  <c r="I304" i="8"/>
  <c r="I306" i="8"/>
  <c r="I307" i="8"/>
  <c r="I309" i="8"/>
  <c r="I311" i="8"/>
  <c r="I313" i="8"/>
  <c r="I315" i="8"/>
  <c r="I316" i="8"/>
  <c r="I318" i="8"/>
  <c r="I320" i="8"/>
  <c r="I322" i="8"/>
  <c r="I324" i="8"/>
  <c r="I326" i="8"/>
  <c r="I328" i="8"/>
  <c r="I330" i="8"/>
  <c r="I333" i="8"/>
  <c r="I335" i="8"/>
  <c r="I337" i="8"/>
  <c r="I339" i="8"/>
  <c r="I341" i="8"/>
  <c r="I343" i="8"/>
  <c r="I270" i="8"/>
  <c r="I266" i="8"/>
  <c r="I268" i="8"/>
  <c r="I265" i="8"/>
  <c r="I257" i="4"/>
  <c r="I256" i="4"/>
  <c r="I254" i="4"/>
  <c r="I251" i="4"/>
  <c r="I252" i="4"/>
  <c r="I250" i="4"/>
  <c r="I248" i="4"/>
  <c r="I244" i="4"/>
  <c r="I245" i="4"/>
  <c r="I243" i="4"/>
  <c r="I239" i="4"/>
  <c r="I237" i="4"/>
  <c r="I228" i="4"/>
  <c r="I229" i="4"/>
  <c r="I230" i="4"/>
  <c r="I231" i="4"/>
  <c r="I232" i="4"/>
  <c r="I233" i="4"/>
  <c r="I234" i="4"/>
  <c r="I227" i="4"/>
  <c r="I225" i="4"/>
  <c r="I223" i="4"/>
  <c r="I219" i="4"/>
  <c r="I217" i="4"/>
  <c r="I215" i="4"/>
  <c r="I213" i="4"/>
  <c r="I210" i="4"/>
  <c r="I211" i="4"/>
  <c r="I209" i="4"/>
  <c r="I208" i="4"/>
  <c r="I206" i="4"/>
  <c r="I205" i="4"/>
  <c r="I203" i="4"/>
  <c r="I200" i="4"/>
  <c r="I198" i="4"/>
  <c r="I196" i="4" l="1"/>
  <c r="I256" i="8"/>
  <c r="I254" i="8"/>
  <c r="I251" i="8"/>
  <c r="I252" i="8"/>
  <c r="I250" i="8"/>
  <c r="I248" i="8"/>
  <c r="I244" i="8"/>
  <c r="I245" i="8"/>
  <c r="I243" i="8"/>
  <c r="I239" i="8"/>
  <c r="I237" i="8"/>
  <c r="I230" i="8"/>
  <c r="I231" i="8"/>
  <c r="I232" i="8"/>
  <c r="I233" i="8"/>
  <c r="I234" i="8"/>
  <c r="I229" i="8"/>
  <c r="I228" i="8"/>
  <c r="I227" i="8"/>
  <c r="I225" i="8"/>
  <c r="I223" i="8"/>
  <c r="I219" i="8"/>
  <c r="I213" i="8"/>
  <c r="I206" i="8"/>
  <c r="I205" i="8"/>
  <c r="I203" i="8"/>
  <c r="I200" i="8"/>
  <c r="I198" i="8"/>
  <c r="I196" i="8"/>
  <c r="I208" i="8" l="1"/>
  <c r="I191" i="8"/>
  <c r="I185" i="8"/>
  <c r="I184" i="8"/>
  <c r="I183" i="8"/>
  <c r="I181" i="8"/>
  <c r="I180" i="8"/>
  <c r="I179" i="8"/>
  <c r="I178" i="8"/>
  <c r="I176" i="8"/>
  <c r="I175" i="8"/>
  <c r="I174" i="8"/>
  <c r="I172" i="8"/>
  <c r="I171" i="8"/>
  <c r="I106" i="8"/>
  <c r="I167" i="8" l="1"/>
  <c r="I166" i="8"/>
  <c r="I165" i="8"/>
  <c r="I168" i="8"/>
  <c r="I169" i="8"/>
  <c r="I162" i="8"/>
  <c r="I161" i="8"/>
  <c r="I159" i="8"/>
  <c r="I158" i="8"/>
  <c r="I157" i="8"/>
  <c r="I155" i="8"/>
  <c r="I154" i="8"/>
  <c r="I151" i="8" l="1"/>
  <c r="I149" i="8"/>
  <c r="I150" i="8"/>
  <c r="I147" i="8"/>
  <c r="I146" i="8"/>
  <c r="I144" i="8"/>
  <c r="I143" i="8"/>
  <c r="I142" i="8"/>
  <c r="I140" i="8"/>
  <c r="I139" i="8"/>
  <c r="I137" i="8"/>
  <c r="I136" i="8"/>
  <c r="I133" i="8"/>
  <c r="I134" i="8"/>
  <c r="I130" i="8"/>
  <c r="I129" i="8"/>
  <c r="I127" i="8"/>
  <c r="I126" i="8"/>
  <c r="I125" i="8"/>
  <c r="I122" i="8"/>
  <c r="I123" i="8"/>
  <c r="I121" i="8"/>
  <c r="I119" i="8"/>
  <c r="I118" i="8"/>
  <c r="I113" i="8"/>
  <c r="I112" i="8"/>
  <c r="I111" i="8"/>
  <c r="I110" i="8"/>
  <c r="I109" i="8"/>
  <c r="I108" i="8"/>
  <c r="I103" i="8"/>
  <c r="I101" i="8"/>
  <c r="I105" i="8"/>
  <c r="I104" i="8"/>
  <c r="I102" i="8"/>
  <c r="I107" i="8"/>
  <c r="I95" i="8"/>
  <c r="I89" i="8"/>
  <c r="I94" i="8"/>
  <c r="I91" i="8"/>
  <c r="I92" i="8"/>
  <c r="I90" i="8"/>
  <c r="I88" i="8"/>
  <c r="I82" i="8"/>
  <c r="I81" i="8"/>
  <c r="I76" i="8"/>
  <c r="I78" i="8"/>
  <c r="I79" i="8"/>
  <c r="I80" i="8"/>
  <c r="I77" i="8"/>
  <c r="I74" i="8"/>
  <c r="I73" i="8"/>
  <c r="I65" i="8"/>
  <c r="I66" i="8"/>
  <c r="I67" i="8"/>
  <c r="I64" i="8"/>
  <c r="K1149" i="8" l="1"/>
  <c r="K1148" i="8"/>
  <c r="K1147" i="8"/>
  <c r="K1146" i="8"/>
  <c r="I1145" i="8"/>
  <c r="K1145" i="8" s="1"/>
  <c r="I1144" i="8"/>
  <c r="K1144" i="8" s="1"/>
  <c r="I1143" i="8"/>
  <c r="K1143" i="8" s="1"/>
  <c r="I1142" i="8"/>
  <c r="K1142" i="8" s="1"/>
  <c r="I1140" i="8"/>
  <c r="K1140" i="8" s="1"/>
  <c r="I1139" i="8"/>
  <c r="K1139" i="8" s="1"/>
  <c r="I1138" i="8"/>
  <c r="K1138" i="8" s="1"/>
  <c r="K1136" i="8"/>
  <c r="K1135" i="8"/>
  <c r="K1134" i="8"/>
  <c r="K1133" i="8"/>
  <c r="K1132" i="8"/>
  <c r="K1131" i="8"/>
  <c r="K1126" i="8"/>
  <c r="I1125" i="8"/>
  <c r="K1125" i="8" s="1"/>
  <c r="K1124" i="8"/>
  <c r="K1120" i="8"/>
  <c r="K1118" i="8"/>
  <c r="K1117" i="8"/>
  <c r="K1116" i="8"/>
  <c r="K1115" i="8"/>
  <c r="K1114" i="8"/>
  <c r="K1113" i="8"/>
  <c r="K1112" i="8"/>
  <c r="I1109" i="8"/>
  <c r="K1109" i="8" s="1"/>
  <c r="I1106" i="8"/>
  <c r="K1106" i="8" s="1"/>
  <c r="K1100" i="8"/>
  <c r="K1099" i="8"/>
  <c r="K1097" i="8"/>
  <c r="K1096" i="8"/>
  <c r="K1095" i="8"/>
  <c r="K1093" i="8"/>
  <c r="K1092" i="8"/>
  <c r="K1091" i="8"/>
  <c r="K1089" i="8"/>
  <c r="K1088" i="8"/>
  <c r="K1087" i="8"/>
  <c r="K1084" i="8"/>
  <c r="K1083" i="8"/>
  <c r="K1081" i="8"/>
  <c r="K1080" i="8"/>
  <c r="K1079" i="8"/>
  <c r="K1077" i="8"/>
  <c r="K1075" i="8"/>
  <c r="K1073" i="8"/>
  <c r="K1072" i="8"/>
  <c r="K1070" i="8"/>
  <c r="K1068" i="8"/>
  <c r="K1067" i="8"/>
  <c r="K1066" i="8"/>
  <c r="K1064" i="8"/>
  <c r="K1063" i="8"/>
  <c r="K1062" i="8"/>
  <c r="K1060" i="8"/>
  <c r="K1059" i="8"/>
  <c r="K1058" i="8"/>
  <c r="K1057" i="8"/>
  <c r="K1056" i="8"/>
  <c r="K1055" i="8"/>
  <c r="K1052" i="8"/>
  <c r="K1051" i="8"/>
  <c r="K1050" i="8"/>
  <c r="K1049" i="8"/>
  <c r="K1048" i="8"/>
  <c r="K1047" i="8"/>
  <c r="K1046" i="8"/>
  <c r="K1045" i="8"/>
  <c r="K1044" i="8"/>
  <c r="K1043" i="8"/>
  <c r="K1042" i="8"/>
  <c r="K1041" i="8"/>
  <c r="K1040" i="8"/>
  <c r="K1039" i="8"/>
  <c r="K1038" i="8"/>
  <c r="K1037" i="8"/>
  <c r="K1030" i="8"/>
  <c r="K1028" i="8"/>
  <c r="K1027" i="8"/>
  <c r="K1026" i="8"/>
  <c r="K1025" i="8"/>
  <c r="K1024" i="8"/>
  <c r="K1023" i="8"/>
  <c r="K1022" i="8"/>
  <c r="K1021" i="8"/>
  <c r="K1020" i="8"/>
  <c r="K1019" i="8"/>
  <c r="K1018" i="8"/>
  <c r="K1017" i="8"/>
  <c r="K1016" i="8"/>
  <c r="K1015" i="8"/>
  <c r="K1013" i="8"/>
  <c r="K1012" i="8"/>
  <c r="K1011" i="8"/>
  <c r="K1010" i="8"/>
  <c r="K1009" i="8"/>
  <c r="K1008" i="8"/>
  <c r="K1007" i="8"/>
  <c r="K1002" i="8"/>
  <c r="K1000" i="8"/>
  <c r="K999" i="8"/>
  <c r="K998" i="8"/>
  <c r="K995" i="8"/>
  <c r="K994" i="8"/>
  <c r="K993" i="8"/>
  <c r="K990" i="8"/>
  <c r="K989" i="8"/>
  <c r="K988" i="8"/>
  <c r="K986" i="8"/>
  <c r="K985" i="8"/>
  <c r="K984" i="8"/>
  <c r="K983" i="8"/>
  <c r="K981" i="8"/>
  <c r="K979" i="8"/>
  <c r="K978" i="8"/>
  <c r="K977" i="8"/>
  <c r="K976" i="8"/>
  <c r="K975" i="8"/>
  <c r="K971" i="8"/>
  <c r="K970" i="8"/>
  <c r="K969" i="8"/>
  <c r="K968" i="8"/>
  <c r="K967" i="8"/>
  <c r="K966" i="8"/>
  <c r="K965" i="8"/>
  <c r="K964" i="8"/>
  <c r="K963" i="8"/>
  <c r="K962" i="8"/>
  <c r="K961" i="8"/>
  <c r="K960" i="8"/>
  <c r="K959" i="8"/>
  <c r="K952" i="8"/>
  <c r="K951" i="8"/>
  <c r="K949" i="8"/>
  <c r="K947" i="8"/>
  <c r="K945" i="8"/>
  <c r="K943" i="8"/>
  <c r="K941" i="8"/>
  <c r="K938" i="8"/>
  <c r="K936" i="8"/>
  <c r="K930" i="8"/>
  <c r="K929" i="8"/>
  <c r="K927" i="8"/>
  <c r="K926" i="8"/>
  <c r="K924" i="8"/>
  <c r="K922" i="8"/>
  <c r="K921" i="8"/>
  <c r="K919" i="8"/>
  <c r="K917" i="8"/>
  <c r="K916" i="8"/>
  <c r="K914" i="8"/>
  <c r="K912" i="8"/>
  <c r="K911" i="8"/>
  <c r="K909" i="8"/>
  <c r="K907" i="8"/>
  <c r="K903" i="8"/>
  <c r="K902" i="8"/>
  <c r="K901" i="8"/>
  <c r="K900" i="8"/>
  <c r="K899" i="8"/>
  <c r="K898" i="8"/>
  <c r="K897" i="8"/>
  <c r="K896" i="8"/>
  <c r="K895" i="8"/>
  <c r="K894" i="8"/>
  <c r="K893" i="8"/>
  <c r="K892" i="8"/>
  <c r="K891" i="8"/>
  <c r="K890" i="8"/>
  <c r="K889" i="8"/>
  <c r="K888" i="8"/>
  <c r="K887" i="8"/>
  <c r="K886" i="8"/>
  <c r="K885" i="8"/>
  <c r="K884" i="8"/>
  <c r="K881" i="8"/>
  <c r="K879" i="8"/>
  <c r="K877" i="8"/>
  <c r="K874" i="8"/>
  <c r="K871" i="8"/>
  <c r="K869" i="8"/>
  <c r="K863" i="8"/>
  <c r="K861" i="8"/>
  <c r="K859" i="8"/>
  <c r="K857" i="8"/>
  <c r="K856" i="8"/>
  <c r="K854" i="8"/>
  <c r="K853" i="8"/>
  <c r="K852" i="8"/>
  <c r="K851" i="8"/>
  <c r="K847" i="8"/>
  <c r="K846" i="8"/>
  <c r="K845" i="8"/>
  <c r="K844" i="8"/>
  <c r="K843" i="8"/>
  <c r="K842" i="8"/>
  <c r="K841" i="8"/>
  <c r="K840" i="8"/>
  <c r="K839" i="8"/>
  <c r="K838" i="8"/>
  <c r="K837" i="8"/>
  <c r="K836" i="8"/>
  <c r="K825" i="8"/>
  <c r="K823" i="8"/>
  <c r="K821" i="8"/>
  <c r="K820" i="8"/>
  <c r="K817" i="8"/>
  <c r="K816" i="8"/>
  <c r="K814" i="8"/>
  <c r="K812" i="8"/>
  <c r="K809" i="8"/>
  <c r="K808" i="8"/>
  <c r="K806" i="8"/>
  <c r="K804" i="8"/>
  <c r="K803" i="8"/>
  <c r="K802" i="8"/>
  <c r="K798" i="8"/>
  <c r="K794" i="8"/>
  <c r="K790" i="8"/>
  <c r="K787" i="8"/>
  <c r="K784" i="8"/>
  <c r="K782" i="8"/>
  <c r="K781" i="8"/>
  <c r="K779" i="8"/>
  <c r="K778" i="8"/>
  <c r="K777" i="8"/>
  <c r="K769" i="8"/>
  <c r="K768" i="8"/>
  <c r="K767" i="8"/>
  <c r="K765" i="8"/>
  <c r="K764" i="8"/>
  <c r="K762" i="8"/>
  <c r="K761" i="8"/>
  <c r="K760" i="8"/>
  <c r="K757" i="8"/>
  <c r="K756" i="8"/>
  <c r="K754" i="8"/>
  <c r="K752" i="8"/>
  <c r="K751" i="8"/>
  <c r="K750" i="8"/>
  <c r="K748" i="8"/>
  <c r="K747" i="8"/>
  <c r="K745" i="8"/>
  <c r="K744" i="8"/>
  <c r="K742" i="8"/>
  <c r="K739" i="8"/>
  <c r="K731" i="8"/>
  <c r="K730" i="8"/>
  <c r="K727" i="8"/>
  <c r="K726" i="8"/>
  <c r="K725" i="8"/>
  <c r="K723" i="8"/>
  <c r="K722" i="8"/>
  <c r="K721" i="8"/>
  <c r="K720" i="8"/>
  <c r="K719" i="8"/>
  <c r="K715" i="8"/>
  <c r="K714" i="8"/>
  <c r="K712" i="8"/>
  <c r="K711" i="8"/>
  <c r="K708" i="8"/>
  <c r="K707" i="8"/>
  <c r="K706" i="8"/>
  <c r="K705" i="8"/>
  <c r="K704" i="8"/>
  <c r="K703" i="8"/>
  <c r="K701" i="8"/>
  <c r="K700" i="8"/>
  <c r="K697" i="8"/>
  <c r="K696" i="8"/>
  <c r="K695" i="8"/>
  <c r="K694" i="8"/>
  <c r="K690" i="8"/>
  <c r="K687" i="8"/>
  <c r="K684" i="8"/>
  <c r="K676" i="8"/>
  <c r="K674" i="8"/>
  <c r="K673" i="8"/>
  <c r="K672" i="8"/>
  <c r="K670" i="8"/>
  <c r="K667" i="8"/>
  <c r="K665" i="8"/>
  <c r="K663" i="8"/>
  <c r="K661" i="8"/>
  <c r="K659" i="8"/>
  <c r="K657" i="8"/>
  <c r="K654" i="8"/>
  <c r="K653" i="8"/>
  <c r="K651" i="8"/>
  <c r="K650" i="8"/>
  <c r="K649" i="8"/>
  <c r="K648" i="8"/>
  <c r="K646" i="8"/>
  <c r="K641" i="8"/>
  <c r="K640" i="8"/>
  <c r="K639" i="8"/>
  <c r="K638" i="8"/>
  <c r="K637" i="8"/>
  <c r="K636" i="8"/>
  <c r="K635" i="8"/>
  <c r="K634" i="8"/>
  <c r="K633" i="8"/>
  <c r="K632" i="8"/>
  <c r="K631" i="8"/>
  <c r="K630" i="8"/>
  <c r="K629" i="8"/>
  <c r="K628" i="8"/>
  <c r="K627" i="8"/>
  <c r="K626" i="8"/>
  <c r="K625" i="8"/>
  <c r="K624" i="8"/>
  <c r="K623" i="8"/>
  <c r="K622" i="8"/>
  <c r="K621" i="8"/>
  <c r="K620" i="8"/>
  <c r="K619" i="8"/>
  <c r="K618" i="8"/>
  <c r="K617" i="8"/>
  <c r="K616" i="8"/>
  <c r="K615" i="8"/>
  <c r="K614" i="8"/>
  <c r="K613" i="8"/>
  <c r="K612" i="8"/>
  <c r="K611" i="8"/>
  <c r="K610" i="8"/>
  <c r="K609" i="8"/>
  <c r="K608" i="8"/>
  <c r="K607" i="8"/>
  <c r="K606" i="8"/>
  <c r="K605" i="8"/>
  <c r="K598" i="8"/>
  <c r="K597" i="8"/>
  <c r="K596" i="8"/>
  <c r="K595" i="8"/>
  <c r="K594" i="8"/>
  <c r="K593" i="8"/>
  <c r="K592" i="8"/>
  <c r="K591" i="8"/>
  <c r="K590" i="8"/>
  <c r="K589" i="8"/>
  <c r="K588" i="8"/>
  <c r="K587" i="8"/>
  <c r="K586" i="8"/>
  <c r="K585" i="8"/>
  <c r="K584" i="8"/>
  <c r="K583" i="8"/>
  <c r="K582" i="8"/>
  <c r="K580" i="8"/>
  <c r="K579" i="8"/>
  <c r="K578" i="8"/>
  <c r="K577" i="8"/>
  <c r="K576" i="8"/>
  <c r="K575" i="8"/>
  <c r="K574" i="8"/>
  <c r="K573" i="8"/>
  <c r="K572" i="8"/>
  <c r="K571" i="8"/>
  <c r="K570" i="8"/>
  <c r="K569" i="8"/>
  <c r="K568" i="8"/>
  <c r="K567" i="8"/>
  <c r="K566" i="8"/>
  <c r="K565" i="8"/>
  <c r="K564" i="8"/>
  <c r="K563" i="8"/>
  <c r="K562" i="8"/>
  <c r="K561" i="8"/>
  <c r="K560" i="8"/>
  <c r="K559" i="8"/>
  <c r="K558" i="8"/>
  <c r="K557" i="8"/>
  <c r="K556" i="8"/>
  <c r="K555" i="8"/>
  <c r="K554" i="8"/>
  <c r="K553" i="8"/>
  <c r="K552" i="8"/>
  <c r="K551" i="8"/>
  <c r="K550" i="8"/>
  <c r="K549" i="8"/>
  <c r="K548" i="8"/>
  <c r="K547" i="8"/>
  <c r="K546" i="8"/>
  <c r="K545" i="8"/>
  <c r="K544" i="8"/>
  <c r="K543" i="8"/>
  <c r="K542" i="8"/>
  <c r="K541" i="8"/>
  <c r="K540" i="8"/>
  <c r="K539" i="8"/>
  <c r="K536" i="8"/>
  <c r="K535" i="8"/>
  <c r="K534" i="8"/>
  <c r="K533" i="8"/>
  <c r="K531" i="8"/>
  <c r="K530" i="8"/>
  <c r="K529" i="8"/>
  <c r="K528" i="8"/>
  <c r="K527" i="8"/>
  <c r="K526" i="8"/>
  <c r="K525" i="8"/>
  <c r="K524" i="8"/>
  <c r="K523" i="8"/>
  <c r="K522" i="8"/>
  <c r="K521" i="8"/>
  <c r="K520" i="8"/>
  <c r="K519" i="8"/>
  <c r="K518" i="8"/>
  <c r="K517" i="8"/>
  <c r="K516" i="8"/>
  <c r="K515" i="8"/>
  <c r="K514" i="8"/>
  <c r="K513" i="8"/>
  <c r="K512" i="8"/>
  <c r="K511" i="8"/>
  <c r="K510" i="8"/>
  <c r="K509" i="8"/>
  <c r="K508" i="8"/>
  <c r="K507" i="8"/>
  <c r="K506" i="8"/>
  <c r="K505" i="8"/>
  <c r="K504" i="8"/>
  <c r="K503" i="8"/>
  <c r="K502" i="8"/>
  <c r="K501" i="8"/>
  <c r="K500" i="8"/>
  <c r="K499" i="8"/>
  <c r="K498" i="8"/>
  <c r="K497" i="8"/>
  <c r="K496" i="8"/>
  <c r="K495" i="8"/>
  <c r="K494" i="8"/>
  <c r="K493" i="8"/>
  <c r="K492" i="8"/>
  <c r="K491" i="8"/>
  <c r="K490" i="8"/>
  <c r="K489" i="8"/>
  <c r="K488" i="8"/>
  <c r="K487" i="8"/>
  <c r="K486" i="8"/>
  <c r="K485" i="8"/>
  <c r="K484" i="8"/>
  <c r="K483" i="8"/>
  <c r="K482" i="8"/>
  <c r="K481" i="8"/>
  <c r="K480" i="8"/>
  <c r="K479" i="8"/>
  <c r="K476" i="8"/>
  <c r="K475" i="8"/>
  <c r="K474" i="8"/>
  <c r="K473" i="8"/>
  <c r="K472" i="8"/>
  <c r="K471" i="8"/>
  <c r="K469" i="8"/>
  <c r="K468" i="8"/>
  <c r="K465" i="8"/>
  <c r="K462" i="8"/>
  <c r="K461" i="8"/>
  <c r="K460" i="8"/>
  <c r="K459" i="8"/>
  <c r="K458" i="8"/>
  <c r="K457" i="8"/>
  <c r="K456" i="8"/>
  <c r="K445" i="8"/>
  <c r="K443" i="8"/>
  <c r="K442" i="8"/>
  <c r="K440" i="8"/>
  <c r="K439" i="8"/>
  <c r="K437" i="8"/>
  <c r="K436" i="8"/>
  <c r="K434" i="8"/>
  <c r="K432" i="8"/>
  <c r="K431" i="8"/>
  <c r="K430" i="8"/>
  <c r="K429" i="8"/>
  <c r="K427" i="8"/>
  <c r="K424" i="8"/>
  <c r="K422" i="8"/>
  <c r="K421" i="8"/>
  <c r="K419" i="8"/>
  <c r="K418" i="8"/>
  <c r="K417" i="8"/>
  <c r="K416" i="8"/>
  <c r="K414" i="8"/>
  <c r="K413" i="8"/>
  <c r="K411" i="8"/>
  <c r="K410" i="8"/>
  <c r="K409" i="8"/>
  <c r="K407" i="8"/>
  <c r="K405" i="8"/>
  <c r="K403" i="8"/>
  <c r="K402" i="8"/>
  <c r="K401" i="8"/>
  <c r="K400" i="8"/>
  <c r="K398" i="8"/>
  <c r="K396" i="8"/>
  <c r="K394" i="8"/>
  <c r="K393" i="8"/>
  <c r="K391" i="8"/>
  <c r="K390" i="8"/>
  <c r="K388" i="8"/>
  <c r="K387" i="8"/>
  <c r="K384" i="8"/>
  <c r="K383" i="8"/>
  <c r="K382" i="8"/>
  <c r="K381" i="8"/>
  <c r="K380" i="8"/>
  <c r="K379" i="8"/>
  <c r="K378" i="8"/>
  <c r="K377" i="8"/>
  <c r="K376" i="8"/>
  <c r="K369" i="8"/>
  <c r="K368" i="8"/>
  <c r="K367" i="8"/>
  <c r="K365" i="8"/>
  <c r="K363" i="8"/>
  <c r="K362" i="8"/>
  <c r="K361" i="8"/>
  <c r="K360" i="8"/>
  <c r="K359" i="8"/>
  <c r="K357" i="8"/>
  <c r="K356" i="8"/>
  <c r="K354" i="8"/>
  <c r="K353" i="8"/>
  <c r="K352" i="8"/>
  <c r="K351" i="8"/>
  <c r="K345" i="8"/>
  <c r="K343" i="8"/>
  <c r="K341" i="8"/>
  <c r="K339" i="8"/>
  <c r="K337" i="8"/>
  <c r="K335" i="8"/>
  <c r="K333" i="8"/>
  <c r="K330" i="8"/>
  <c r="K328" i="8"/>
  <c r="K326" i="8"/>
  <c r="K324" i="8"/>
  <c r="K322" i="8"/>
  <c r="K320" i="8"/>
  <c r="K318" i="8"/>
  <c r="K316" i="8"/>
  <c r="K315" i="8"/>
  <c r="K313" i="8"/>
  <c r="K311" i="8"/>
  <c r="K309" i="8"/>
  <c r="K307" i="8"/>
  <c r="K306" i="8"/>
  <c r="K304" i="8"/>
  <c r="K302" i="8"/>
  <c r="K300" i="8"/>
  <c r="K298" i="8"/>
  <c r="K296" i="8"/>
  <c r="K294" i="8"/>
  <c r="K292" i="8"/>
  <c r="K290" i="8"/>
  <c r="K288" i="8"/>
  <c r="K286" i="8"/>
  <c r="K285" i="8"/>
  <c r="K284" i="8"/>
  <c r="K283" i="8"/>
  <c r="K281" i="8"/>
  <c r="K279" i="8"/>
  <c r="K277" i="8"/>
  <c r="K276" i="8"/>
  <c r="K275" i="8"/>
  <c r="K273" i="8"/>
  <c r="K270" i="8"/>
  <c r="K268" i="8"/>
  <c r="K266" i="8"/>
  <c r="K265" i="8"/>
  <c r="I257" i="8"/>
  <c r="K257" i="8" s="1"/>
  <c r="K256" i="8"/>
  <c r="K254" i="8"/>
  <c r="K252" i="8"/>
  <c r="K251" i="8"/>
  <c r="K250" i="8"/>
  <c r="K248" i="8"/>
  <c r="K245" i="8"/>
  <c r="K244" i="8"/>
  <c r="K243" i="8"/>
  <c r="K239" i="8"/>
  <c r="K237" i="8"/>
  <c r="K234" i="8"/>
  <c r="K233" i="8"/>
  <c r="K232" i="8"/>
  <c r="K231" i="8"/>
  <c r="K230" i="8"/>
  <c r="K229" i="8"/>
  <c r="K228" i="8"/>
  <c r="K227" i="8"/>
  <c r="K225" i="8"/>
  <c r="K223" i="8"/>
  <c r="K219" i="8"/>
  <c r="I217" i="8"/>
  <c r="K217" i="8" s="1"/>
  <c r="I215" i="8"/>
  <c r="K215" i="8" s="1"/>
  <c r="K213" i="8"/>
  <c r="I211" i="8"/>
  <c r="K211" i="8" s="1"/>
  <c r="I210" i="8"/>
  <c r="K210" i="8" s="1"/>
  <c r="I209" i="8"/>
  <c r="K209" i="8" s="1"/>
  <c r="K208" i="8"/>
  <c r="K206" i="8"/>
  <c r="K205" i="8"/>
  <c r="K203" i="8"/>
  <c r="K200" i="8"/>
  <c r="K198" i="8"/>
  <c r="K196" i="8"/>
  <c r="K191" i="8"/>
  <c r="K185" i="8"/>
  <c r="K184" i="8"/>
  <c r="K183" i="8"/>
  <c r="K181" i="8"/>
  <c r="K180" i="8"/>
  <c r="K179" i="8"/>
  <c r="K178" i="8"/>
  <c r="K176" i="8"/>
  <c r="K175" i="8"/>
  <c r="K174" i="8"/>
  <c r="K172" i="8"/>
  <c r="K171" i="8"/>
  <c r="K169" i="8"/>
  <c r="K168" i="8"/>
  <c r="K167" i="8"/>
  <c r="K166" i="8"/>
  <c r="K165" i="8"/>
  <c r="K162" i="8"/>
  <c r="K161" i="8"/>
  <c r="K159" i="8"/>
  <c r="K158" i="8"/>
  <c r="K157" i="8"/>
  <c r="K155" i="8"/>
  <c r="K154" i="8"/>
  <c r="K151" i="8"/>
  <c r="K150" i="8"/>
  <c r="K149" i="8"/>
  <c r="K147" i="8"/>
  <c r="K146" i="8"/>
  <c r="K144" i="8"/>
  <c r="K143" i="8"/>
  <c r="K142" i="8"/>
  <c r="K140" i="8"/>
  <c r="K139" i="8"/>
  <c r="K137" i="8"/>
  <c r="K136" i="8"/>
  <c r="K134" i="8"/>
  <c r="K133" i="8"/>
  <c r="K130" i="8"/>
  <c r="K129" i="8"/>
  <c r="K127" i="8"/>
  <c r="K126" i="8"/>
  <c r="K125" i="8"/>
  <c r="K123" i="8"/>
  <c r="K122" i="8"/>
  <c r="K121" i="8"/>
  <c r="K119" i="8"/>
  <c r="K118" i="8"/>
  <c r="K113" i="8"/>
  <c r="K112" i="8"/>
  <c r="K111" i="8"/>
  <c r="K110" i="8"/>
  <c r="K109" i="8"/>
  <c r="K108" i="8"/>
  <c r="K107" i="8"/>
  <c r="K106" i="8"/>
  <c r="K105" i="8"/>
  <c r="K104" i="8"/>
  <c r="K103" i="8"/>
  <c r="K102" i="8"/>
  <c r="K101" i="8"/>
  <c r="K95" i="8"/>
  <c r="K94" i="8"/>
  <c r="I93" i="8"/>
  <c r="K93" i="8" s="1"/>
  <c r="K92" i="8"/>
  <c r="K91" i="8"/>
  <c r="K90" i="8"/>
  <c r="K89" i="8"/>
  <c r="K88" i="8"/>
  <c r="K82" i="8"/>
  <c r="K81" i="8"/>
  <c r="K80" i="8"/>
  <c r="K79" i="8"/>
  <c r="K78" i="8"/>
  <c r="K77" i="8"/>
  <c r="K76" i="8"/>
  <c r="I75" i="8"/>
  <c r="K75" i="8" s="1"/>
  <c r="K74" i="8"/>
  <c r="K73" i="8"/>
  <c r="I68" i="8"/>
  <c r="K68" i="8" s="1"/>
  <c r="K67" i="8"/>
  <c r="K66" i="8"/>
  <c r="K65" i="8"/>
  <c r="K64" i="8"/>
  <c r="I63" i="8"/>
  <c r="K63" i="8" s="1"/>
  <c r="I56" i="8"/>
  <c r="K56" i="8" s="1"/>
  <c r="I55" i="8"/>
  <c r="K55" i="8" s="1"/>
  <c r="I54" i="8"/>
  <c r="K54" i="8" s="1"/>
  <c r="I53" i="8"/>
  <c r="K53" i="8" s="1"/>
  <c r="I51" i="8"/>
  <c r="K51" i="8" s="1"/>
  <c r="I48" i="8"/>
  <c r="K48" i="8" s="1"/>
  <c r="I47" i="8"/>
  <c r="K47" i="8" s="1"/>
  <c r="I43" i="8"/>
  <c r="K43" i="8" s="1"/>
  <c r="I37" i="8"/>
  <c r="K37" i="8" s="1"/>
  <c r="I36" i="8"/>
  <c r="K36" i="8" s="1"/>
  <c r="I35" i="8"/>
  <c r="K35" i="8" s="1"/>
  <c r="I34" i="8"/>
  <c r="K34" i="8" s="1"/>
  <c r="I33" i="8"/>
  <c r="K33" i="8" s="1"/>
  <c r="I32" i="8"/>
  <c r="K32" i="8" s="1"/>
  <c r="I31" i="8"/>
  <c r="K31" i="8" s="1"/>
  <c r="I30" i="8"/>
  <c r="K30" i="8" s="1"/>
  <c r="I29" i="8"/>
  <c r="K29" i="8" s="1"/>
  <c r="I28" i="8"/>
  <c r="K28" i="8" s="1"/>
  <c r="I27" i="8"/>
  <c r="K27" i="8" s="1"/>
  <c r="I26" i="8"/>
  <c r="K26" i="8" s="1"/>
  <c r="I25" i="8"/>
  <c r="K25" i="8" s="1"/>
  <c r="I24" i="8"/>
  <c r="K24" i="8" s="1"/>
  <c r="I23" i="8"/>
  <c r="K23" i="8" s="1"/>
  <c r="I22" i="8"/>
  <c r="K22" i="8" s="1"/>
  <c r="I21" i="8"/>
  <c r="K21" i="8" s="1"/>
  <c r="I20" i="8"/>
  <c r="K20" i="8" s="1"/>
  <c r="I19" i="8"/>
  <c r="K19" i="8" s="1"/>
  <c r="I18" i="8"/>
  <c r="K18" i="8" s="1"/>
  <c r="I17" i="8"/>
  <c r="K17" i="8" s="1"/>
  <c r="I16" i="8"/>
  <c r="K16" i="8" s="1"/>
  <c r="I14" i="8"/>
  <c r="K14" i="8" s="1"/>
  <c r="I13" i="8"/>
  <c r="K13" i="8" s="1"/>
  <c r="I345" i="4" l="1"/>
  <c r="K345" i="4" s="1"/>
  <c r="I820" i="4" l="1"/>
  <c r="K820" i="4" s="1"/>
  <c r="I821" i="4"/>
  <c r="K821" i="4" s="1"/>
  <c r="I823" i="4"/>
  <c r="K823" i="4" s="1"/>
  <c r="I825" i="4"/>
  <c r="K825" i="4" s="1"/>
  <c r="I814" i="4"/>
  <c r="K814" i="4" s="1"/>
  <c r="I816" i="4"/>
  <c r="K816" i="4" s="1"/>
  <c r="I817" i="4"/>
  <c r="K817" i="4" s="1"/>
  <c r="I803" i="4"/>
  <c r="K803" i="4" s="1"/>
  <c r="I804" i="4"/>
  <c r="K804" i="4" s="1"/>
  <c r="I806" i="4"/>
  <c r="K806" i="4" s="1"/>
  <c r="I808" i="4"/>
  <c r="K808" i="4" s="1"/>
  <c r="I809" i="4"/>
  <c r="K809" i="4" s="1"/>
  <c r="I812" i="4"/>
  <c r="K812" i="4" s="1"/>
  <c r="I802" i="4"/>
  <c r="K802" i="4" s="1"/>
  <c r="I798" i="4"/>
  <c r="K798" i="4" s="1"/>
  <c r="I794" i="4"/>
  <c r="K794" i="4" s="1"/>
  <c r="I787" i="4"/>
  <c r="K787" i="4" s="1"/>
  <c r="I790" i="4"/>
  <c r="K790" i="4" s="1"/>
  <c r="I778" i="4"/>
  <c r="K778" i="4" s="1"/>
  <c r="I779" i="4"/>
  <c r="K779" i="4" s="1"/>
  <c r="I781" i="4"/>
  <c r="K781" i="4" s="1"/>
  <c r="I782" i="4"/>
  <c r="K782" i="4" s="1"/>
  <c r="I784" i="4"/>
  <c r="K784" i="4" s="1"/>
  <c r="I777" i="4"/>
  <c r="K777" i="4" s="1"/>
  <c r="I761" i="4"/>
  <c r="K761" i="4" s="1"/>
  <c r="I762" i="4"/>
  <c r="K762" i="4" s="1"/>
  <c r="I764" i="4"/>
  <c r="K764" i="4" s="1"/>
  <c r="I765" i="4"/>
  <c r="K765" i="4" s="1"/>
  <c r="I767" i="4"/>
  <c r="K767" i="4" s="1"/>
  <c r="I768" i="4"/>
  <c r="K768" i="4" s="1"/>
  <c r="I769" i="4"/>
  <c r="K769" i="4" s="1"/>
  <c r="I750" i="4"/>
  <c r="K750" i="4" s="1"/>
  <c r="I751" i="4"/>
  <c r="K751" i="4" s="1"/>
  <c r="I752" i="4"/>
  <c r="K752" i="4" s="1"/>
  <c r="I754" i="4"/>
  <c r="K754" i="4" s="1"/>
  <c r="I756" i="4"/>
  <c r="K756" i="4" s="1"/>
  <c r="I757" i="4"/>
  <c r="K757" i="4" s="1"/>
  <c r="I760" i="4"/>
  <c r="K760" i="4" s="1"/>
  <c r="I742" i="4"/>
  <c r="K742" i="4" s="1"/>
  <c r="I744" i="4"/>
  <c r="K744" i="4" s="1"/>
  <c r="I745" i="4"/>
  <c r="K745" i="4" s="1"/>
  <c r="I747" i="4"/>
  <c r="K747" i="4" s="1"/>
  <c r="I748" i="4"/>
  <c r="K748" i="4" s="1"/>
  <c r="I739" i="4"/>
  <c r="K739" i="4" s="1"/>
  <c r="I695" i="4"/>
  <c r="K695" i="4" s="1"/>
  <c r="I696" i="4"/>
  <c r="K696" i="4" s="1"/>
  <c r="I697" i="4"/>
  <c r="K697" i="4" s="1"/>
  <c r="I700" i="4"/>
  <c r="K700" i="4" s="1"/>
  <c r="I701" i="4"/>
  <c r="K701" i="4" s="1"/>
  <c r="I703" i="4"/>
  <c r="K703" i="4" s="1"/>
  <c r="I704" i="4"/>
  <c r="K704" i="4" s="1"/>
  <c r="I705" i="4"/>
  <c r="K705" i="4" s="1"/>
  <c r="I706" i="4"/>
  <c r="K706" i="4" s="1"/>
  <c r="I707" i="4"/>
  <c r="K707" i="4" s="1"/>
  <c r="I708" i="4"/>
  <c r="K708" i="4" s="1"/>
  <c r="I711" i="4"/>
  <c r="K711" i="4" s="1"/>
  <c r="I712" i="4"/>
  <c r="K712" i="4" s="1"/>
  <c r="I714" i="4"/>
  <c r="K714" i="4" s="1"/>
  <c r="I715" i="4"/>
  <c r="K715" i="4" s="1"/>
  <c r="I719" i="4"/>
  <c r="K719" i="4" s="1"/>
  <c r="I720" i="4"/>
  <c r="K720" i="4" s="1"/>
  <c r="I721" i="4"/>
  <c r="K721" i="4" s="1"/>
  <c r="I722" i="4"/>
  <c r="K722" i="4" s="1"/>
  <c r="I723" i="4"/>
  <c r="K723" i="4" s="1"/>
  <c r="I725" i="4"/>
  <c r="K725" i="4" s="1"/>
  <c r="I726" i="4"/>
  <c r="K726" i="4" s="1"/>
  <c r="I727" i="4"/>
  <c r="K727" i="4" s="1"/>
  <c r="I730" i="4"/>
  <c r="K730" i="4" s="1"/>
  <c r="I731" i="4"/>
  <c r="K731" i="4" s="1"/>
  <c r="I694" i="4"/>
  <c r="K694" i="4" s="1"/>
  <c r="I648" i="4"/>
  <c r="K648" i="4" s="1"/>
  <c r="I649" i="4"/>
  <c r="K649" i="4" s="1"/>
  <c r="I650" i="4"/>
  <c r="K650" i="4" s="1"/>
  <c r="I651" i="4"/>
  <c r="K651" i="4" s="1"/>
  <c r="I653" i="4"/>
  <c r="K653" i="4" s="1"/>
  <c r="I654" i="4"/>
  <c r="K654" i="4" s="1"/>
  <c r="I657" i="4"/>
  <c r="K657" i="4" s="1"/>
  <c r="I659" i="4"/>
  <c r="K659" i="4" s="1"/>
  <c r="I661" i="4"/>
  <c r="K661" i="4" s="1"/>
  <c r="I663" i="4"/>
  <c r="K663" i="4" s="1"/>
  <c r="I665" i="4"/>
  <c r="K665" i="4" s="1"/>
  <c r="I667" i="4"/>
  <c r="K667" i="4" s="1"/>
  <c r="I670" i="4"/>
  <c r="K670" i="4" s="1"/>
  <c r="I672" i="4"/>
  <c r="K672" i="4" s="1"/>
  <c r="I673" i="4"/>
  <c r="K673" i="4" s="1"/>
  <c r="I674" i="4"/>
  <c r="K674" i="4" s="1"/>
  <c r="I676" i="4"/>
  <c r="K676" i="4" s="1"/>
  <c r="I684" i="4"/>
  <c r="K684" i="4" s="1"/>
  <c r="I687" i="4"/>
  <c r="K687" i="4" s="1"/>
  <c r="I690" i="4"/>
  <c r="K690" i="4" s="1"/>
  <c r="I646" i="4"/>
  <c r="K646" i="4" s="1"/>
  <c r="I1149" i="4"/>
  <c r="K1149" i="4" s="1"/>
  <c r="I1148" i="4"/>
  <c r="K1148" i="4" s="1"/>
  <c r="I1147" i="4"/>
  <c r="K1147" i="4" s="1"/>
  <c r="I1146" i="4"/>
  <c r="K1146" i="4" s="1"/>
  <c r="I1139" i="4"/>
  <c r="K1139" i="4" s="1"/>
  <c r="I1140" i="4"/>
  <c r="K1140" i="4" s="1"/>
  <c r="I1142" i="4"/>
  <c r="K1142" i="4" s="1"/>
  <c r="I1143" i="4"/>
  <c r="K1143" i="4" s="1"/>
  <c r="I1144" i="4"/>
  <c r="K1144" i="4" s="1"/>
  <c r="I1145" i="4"/>
  <c r="K1145" i="4" s="1"/>
  <c r="I1138" i="4"/>
  <c r="K1138" i="4" s="1"/>
  <c r="I1136" i="4"/>
  <c r="K1136" i="4" s="1"/>
  <c r="I1135" i="4"/>
  <c r="K1135" i="4" s="1"/>
  <c r="I1134" i="4"/>
  <c r="K1134" i="4" s="1"/>
  <c r="I1133" i="4"/>
  <c r="K1133" i="4" s="1"/>
  <c r="I1132" i="4"/>
  <c r="K1132" i="4" s="1"/>
  <c r="I1131" i="4"/>
  <c r="K1131" i="4" s="1"/>
  <c r="I1126" i="4"/>
  <c r="K1126" i="4" s="1"/>
  <c r="I1125" i="4"/>
  <c r="K1125" i="4" s="1"/>
  <c r="I1124" i="4"/>
  <c r="K1124" i="4" s="1"/>
  <c r="I1120" i="4"/>
  <c r="K1120" i="4" s="1"/>
  <c r="I1115" i="4"/>
  <c r="K1115" i="4" s="1"/>
  <c r="I1116" i="4"/>
  <c r="K1116" i="4" s="1"/>
  <c r="I1117" i="4"/>
  <c r="K1117" i="4" s="1"/>
  <c r="I1114" i="4"/>
  <c r="K1114" i="4" s="1"/>
  <c r="I1113" i="4"/>
  <c r="K1113" i="4" s="1"/>
  <c r="I1118" i="4"/>
  <c r="K1118" i="4" s="1"/>
  <c r="I1112" i="4"/>
  <c r="K1112" i="4" s="1"/>
  <c r="I1109" i="4"/>
  <c r="K1109" i="4" s="1"/>
  <c r="I1106" i="4"/>
  <c r="K1106" i="4" s="1"/>
  <c r="I1100" i="4"/>
  <c r="K1100" i="4" s="1"/>
  <c r="I1077" i="4"/>
  <c r="K1077" i="4" s="1"/>
  <c r="I1075" i="4"/>
  <c r="K1075" i="4" s="1"/>
  <c r="I1070" i="4"/>
  <c r="K1070" i="4" s="1"/>
  <c r="I1093" i="4"/>
  <c r="K1093" i="4" s="1"/>
  <c r="I1095" i="4"/>
  <c r="K1095" i="4" s="1"/>
  <c r="I1096" i="4"/>
  <c r="K1096" i="4" s="1"/>
  <c r="I1097" i="4"/>
  <c r="K1097" i="4" s="1"/>
  <c r="I1099" i="4"/>
  <c r="K1099" i="4" s="1"/>
  <c r="I1087" i="4"/>
  <c r="K1087" i="4" s="1"/>
  <c r="I1088" i="4"/>
  <c r="K1088" i="4" s="1"/>
  <c r="I1089" i="4"/>
  <c r="K1089" i="4" s="1"/>
  <c r="I1091" i="4"/>
  <c r="K1091" i="4" s="1"/>
  <c r="I1092" i="4"/>
  <c r="K1092" i="4" s="1"/>
  <c r="I1083" i="4"/>
  <c r="K1083" i="4" s="1"/>
  <c r="I1084" i="4"/>
  <c r="K1084" i="4" s="1"/>
  <c r="I1080" i="4"/>
  <c r="K1080" i="4" s="1"/>
  <c r="I1081" i="4"/>
  <c r="K1081" i="4" s="1"/>
  <c r="I1079" i="4"/>
  <c r="K1079" i="4" s="1"/>
  <c r="I1073" i="4"/>
  <c r="K1073" i="4" s="1"/>
  <c r="I1072" i="4"/>
  <c r="K1072" i="4" s="1"/>
  <c r="I1063" i="4"/>
  <c r="K1063" i="4" s="1"/>
  <c r="I1064" i="4"/>
  <c r="K1064" i="4" s="1"/>
  <c r="I1066" i="4"/>
  <c r="K1066" i="4" s="1"/>
  <c r="I1067" i="4"/>
  <c r="K1067" i="4" s="1"/>
  <c r="I1068" i="4"/>
  <c r="K1068" i="4" s="1"/>
  <c r="I1062" i="4"/>
  <c r="K1062" i="4" s="1"/>
  <c r="I1056" i="4"/>
  <c r="K1056" i="4" s="1"/>
  <c r="I1057" i="4"/>
  <c r="K1057" i="4" s="1"/>
  <c r="I1058" i="4"/>
  <c r="K1058" i="4" s="1"/>
  <c r="I1059" i="4"/>
  <c r="K1059" i="4" s="1"/>
  <c r="I1060" i="4"/>
  <c r="K1060" i="4" s="1"/>
  <c r="I1055" i="4"/>
  <c r="K1055" i="4" s="1"/>
  <c r="I1052" i="4"/>
  <c r="K1052" i="4" s="1"/>
  <c r="I1051" i="4"/>
  <c r="K1051" i="4" s="1"/>
  <c r="I1049" i="4"/>
  <c r="K1049" i="4" s="1"/>
  <c r="I1046" i="4"/>
  <c r="K1046" i="4" s="1"/>
  <c r="I1047" i="4"/>
  <c r="K1047" i="4" s="1"/>
  <c r="I1048" i="4"/>
  <c r="K1048" i="4" s="1"/>
  <c r="I1045" i="4"/>
  <c r="K1045" i="4" s="1"/>
  <c r="I1041" i="4"/>
  <c r="K1041" i="4" s="1"/>
  <c r="I1050" i="4"/>
  <c r="K1050" i="4" s="1"/>
  <c r="I1038" i="4"/>
  <c r="K1038" i="4" s="1"/>
  <c r="I1039" i="4"/>
  <c r="K1039" i="4" s="1"/>
  <c r="I1040" i="4"/>
  <c r="K1040" i="4" s="1"/>
  <c r="I1042" i="4"/>
  <c r="K1042" i="4" s="1"/>
  <c r="I1043" i="4"/>
  <c r="K1043" i="4" s="1"/>
  <c r="I1044" i="4"/>
  <c r="K1044" i="4" s="1"/>
  <c r="I1037" i="4"/>
  <c r="K1037" i="4" s="1"/>
  <c r="I1030" i="4"/>
  <c r="K1030" i="4" s="1"/>
  <c r="I1028" i="4"/>
  <c r="K1028" i="4" s="1"/>
  <c r="I1027" i="4"/>
  <c r="K1027" i="4" s="1"/>
  <c r="I1026" i="4"/>
  <c r="K1026" i="4" s="1"/>
  <c r="I1024" i="4"/>
  <c r="K1024" i="4" s="1"/>
  <c r="I1023" i="4"/>
  <c r="K1023" i="4" s="1"/>
  <c r="I1022" i="4"/>
  <c r="K1022" i="4" s="1"/>
  <c r="I1025" i="4"/>
  <c r="K1025" i="4" s="1"/>
  <c r="I1015" i="4"/>
  <c r="K1015" i="4" s="1"/>
  <c r="I1012" i="4"/>
  <c r="K1012" i="4" s="1"/>
  <c r="I1010" i="4"/>
  <c r="K1010" i="4" s="1"/>
  <c r="I1011" i="4"/>
  <c r="K1011" i="4" s="1"/>
  <c r="I1009" i="4"/>
  <c r="K1009" i="4" s="1"/>
  <c r="I1008" i="4"/>
  <c r="K1008" i="4" s="1"/>
  <c r="I1013" i="4"/>
  <c r="K1013" i="4" s="1"/>
  <c r="I1016" i="4"/>
  <c r="K1016" i="4" s="1"/>
  <c r="I1017" i="4"/>
  <c r="K1017" i="4" s="1"/>
  <c r="I1018" i="4"/>
  <c r="K1018" i="4" s="1"/>
  <c r="I1019" i="4"/>
  <c r="K1019" i="4" s="1"/>
  <c r="I1020" i="4"/>
  <c r="K1020" i="4" s="1"/>
  <c r="I1021" i="4"/>
  <c r="K1021" i="4" s="1"/>
  <c r="I1007" i="4"/>
  <c r="K1007" i="4" s="1"/>
  <c r="I1002" i="4"/>
  <c r="K1002" i="4" s="1"/>
  <c r="I993" i="4"/>
  <c r="K993" i="4" s="1"/>
  <c r="I994" i="4"/>
  <c r="K994" i="4" s="1"/>
  <c r="I995" i="4"/>
  <c r="K995" i="4" s="1"/>
  <c r="I998" i="4"/>
  <c r="K998" i="4" s="1"/>
  <c r="I999" i="4"/>
  <c r="K999" i="4" s="1"/>
  <c r="I1000" i="4"/>
  <c r="K1000" i="4" s="1"/>
  <c r="I985" i="4"/>
  <c r="K985" i="4" s="1"/>
  <c r="I986" i="4"/>
  <c r="K986" i="4" s="1"/>
  <c r="I988" i="4"/>
  <c r="K988" i="4" s="1"/>
  <c r="I989" i="4"/>
  <c r="K989" i="4" s="1"/>
  <c r="I990" i="4"/>
  <c r="K990" i="4" s="1"/>
  <c r="I984" i="4"/>
  <c r="K984" i="4" s="1"/>
  <c r="I983" i="4"/>
  <c r="K983" i="4" s="1"/>
  <c r="I986" i="3"/>
  <c r="I968" i="4"/>
  <c r="K968" i="4" s="1"/>
  <c r="I963" i="4"/>
  <c r="K963" i="4" s="1"/>
  <c r="I960" i="4"/>
  <c r="K960" i="4" s="1"/>
  <c r="I961" i="4"/>
  <c r="K961" i="4" s="1"/>
  <c r="I962" i="4"/>
  <c r="K962" i="4" s="1"/>
  <c r="I964" i="4"/>
  <c r="K964" i="4" s="1"/>
  <c r="I965" i="4"/>
  <c r="K965" i="4" s="1"/>
  <c r="I966" i="4"/>
  <c r="K966" i="4" s="1"/>
  <c r="I967" i="4"/>
  <c r="K967" i="4" s="1"/>
  <c r="I969" i="4"/>
  <c r="K969" i="4" s="1"/>
  <c r="I970" i="4"/>
  <c r="K970" i="4" s="1"/>
  <c r="I971" i="4"/>
  <c r="K971" i="4" s="1"/>
  <c r="I975" i="4"/>
  <c r="K975" i="4" s="1"/>
  <c r="I976" i="4"/>
  <c r="K976" i="4" s="1"/>
  <c r="I977" i="4"/>
  <c r="K977" i="4" s="1"/>
  <c r="I978" i="4"/>
  <c r="K978" i="4" s="1"/>
  <c r="I979" i="4"/>
  <c r="K979" i="4" s="1"/>
  <c r="I981" i="4"/>
  <c r="K981" i="4" s="1"/>
  <c r="I959" i="4"/>
  <c r="K959" i="4" s="1"/>
  <c r="I949" i="4"/>
  <c r="K949" i="4" s="1"/>
  <c r="I951" i="4"/>
  <c r="K951" i="4" s="1"/>
  <c r="I952" i="4"/>
  <c r="K952" i="4" s="1"/>
  <c r="I943" i="4"/>
  <c r="K943" i="4" s="1"/>
  <c r="I945" i="4"/>
  <c r="K945" i="4" s="1"/>
  <c r="I947" i="4"/>
  <c r="K947" i="4" s="1"/>
  <c r="I941" i="4"/>
  <c r="K941" i="4" s="1"/>
  <c r="I938" i="4"/>
  <c r="K938" i="4" s="1"/>
  <c r="I936" i="4"/>
  <c r="K936" i="4" s="1"/>
  <c r="I929" i="4"/>
  <c r="K929" i="4" s="1"/>
  <c r="I930" i="4"/>
  <c r="K930" i="4" s="1"/>
  <c r="I919" i="4"/>
  <c r="K919" i="4" s="1"/>
  <c r="I921" i="4"/>
  <c r="K921" i="4" s="1"/>
  <c r="I922" i="4"/>
  <c r="K922" i="4" s="1"/>
  <c r="I924" i="4"/>
  <c r="K924" i="4" s="1"/>
  <c r="I926" i="4"/>
  <c r="K926" i="4" s="1"/>
  <c r="I927" i="4"/>
  <c r="K927" i="4" s="1"/>
  <c r="I909" i="4"/>
  <c r="K909" i="4" s="1"/>
  <c r="I911" i="4"/>
  <c r="K911" i="4" s="1"/>
  <c r="I912" i="4"/>
  <c r="K912" i="4" s="1"/>
  <c r="I914" i="4"/>
  <c r="K914" i="4" s="1"/>
  <c r="I916" i="4"/>
  <c r="K916" i="4" s="1"/>
  <c r="I917" i="4"/>
  <c r="K917" i="4" s="1"/>
  <c r="I907" i="4"/>
  <c r="K907" i="4" s="1"/>
  <c r="K885" i="4"/>
  <c r="K886" i="4"/>
  <c r="K887" i="4"/>
  <c r="K888" i="4"/>
  <c r="K889" i="4"/>
  <c r="K890" i="4"/>
  <c r="K891" i="4"/>
  <c r="K892" i="4"/>
  <c r="K893" i="4"/>
  <c r="K894" i="4"/>
  <c r="K895" i="4"/>
  <c r="K896" i="4"/>
  <c r="K897" i="4"/>
  <c r="K898" i="4"/>
  <c r="K899" i="4"/>
  <c r="K900" i="4"/>
  <c r="K901" i="4"/>
  <c r="K902" i="4"/>
  <c r="K903" i="4"/>
  <c r="K884" i="4"/>
  <c r="I879" i="4"/>
  <c r="K879" i="4" s="1"/>
  <c r="I881" i="4"/>
  <c r="K881" i="4" s="1"/>
  <c r="I877" i="4"/>
  <c r="K877" i="4" s="1"/>
  <c r="I874" i="4"/>
  <c r="K874" i="4" s="1"/>
  <c r="I871" i="4"/>
  <c r="K871" i="4" s="1"/>
  <c r="I869" i="4"/>
  <c r="K869" i="4" s="1"/>
  <c r="I847" i="4"/>
  <c r="K847" i="4" s="1"/>
  <c r="I846" i="4"/>
  <c r="K846" i="4" s="1"/>
  <c r="I852" i="4"/>
  <c r="K852" i="4" s="1"/>
  <c r="I853" i="4"/>
  <c r="K853" i="4" s="1"/>
  <c r="I854" i="4"/>
  <c r="K854" i="4" s="1"/>
  <c r="I856" i="4"/>
  <c r="K856" i="4" s="1"/>
  <c r="I857" i="4"/>
  <c r="K857" i="4" s="1"/>
  <c r="I859" i="4"/>
  <c r="K859" i="4" s="1"/>
  <c r="I861" i="4"/>
  <c r="K861" i="4" s="1"/>
  <c r="I863" i="4"/>
  <c r="K863" i="4" s="1"/>
  <c r="I851" i="4"/>
  <c r="K851" i="4" s="1"/>
  <c r="I845" i="4"/>
  <c r="K845" i="4" s="1"/>
  <c r="I844" i="4"/>
  <c r="K844" i="4" s="1"/>
  <c r="I843" i="4"/>
  <c r="K843" i="4" s="1"/>
  <c r="I842" i="4"/>
  <c r="K842" i="4" s="1"/>
  <c r="I841" i="4"/>
  <c r="K841" i="4" s="1"/>
  <c r="I840" i="4"/>
  <c r="K840" i="4" s="1"/>
  <c r="I839" i="4"/>
  <c r="K839" i="4" s="1"/>
  <c r="I838" i="4"/>
  <c r="K838" i="4" s="1"/>
  <c r="I837" i="4" l="1"/>
  <c r="K837" i="4" s="1"/>
  <c r="I836" i="4"/>
  <c r="K836" i="4" s="1"/>
  <c r="I641" i="4"/>
  <c r="K641" i="4" s="1"/>
  <c r="I640" i="4"/>
  <c r="K640" i="4" s="1"/>
  <c r="I639" i="4"/>
  <c r="K639" i="4" s="1"/>
  <c r="I638" i="4"/>
  <c r="K638" i="4" s="1"/>
  <c r="I637" i="4"/>
  <c r="K637" i="4" s="1"/>
  <c r="I636" i="4"/>
  <c r="K636" i="4" s="1"/>
  <c r="I635" i="4"/>
  <c r="K635" i="4" s="1"/>
  <c r="I634" i="4"/>
  <c r="K634" i="4" s="1"/>
  <c r="I633" i="4"/>
  <c r="K633" i="4" s="1"/>
  <c r="I632" i="4"/>
  <c r="K632" i="4" s="1"/>
  <c r="I631" i="4"/>
  <c r="K631" i="4" s="1"/>
  <c r="I630" i="4"/>
  <c r="K630" i="4" s="1"/>
  <c r="I629" i="4"/>
  <c r="K629" i="4" s="1"/>
  <c r="I628" i="4"/>
  <c r="K628" i="4" s="1"/>
  <c r="I627" i="4"/>
  <c r="K627" i="4" s="1"/>
  <c r="I626" i="4"/>
  <c r="K626" i="4" s="1"/>
  <c r="I625" i="4"/>
  <c r="K625" i="4" s="1"/>
  <c r="I624" i="4"/>
  <c r="K624" i="4" s="1"/>
  <c r="I623" i="4"/>
  <c r="K623" i="4" s="1"/>
  <c r="I622" i="4"/>
  <c r="K622" i="4" s="1"/>
  <c r="I621" i="4"/>
  <c r="K621" i="4" s="1"/>
  <c r="I620" i="4"/>
  <c r="K620" i="4" s="1"/>
  <c r="I619" i="4"/>
  <c r="K619" i="4" s="1"/>
  <c r="I618" i="4"/>
  <c r="K618" i="4" s="1"/>
  <c r="I617" i="4"/>
  <c r="K617" i="4" s="1"/>
  <c r="I616" i="4"/>
  <c r="K616" i="4" s="1"/>
  <c r="I615" i="4"/>
  <c r="K615" i="4" s="1"/>
  <c r="I614" i="4"/>
  <c r="K614" i="4" s="1"/>
  <c r="I613" i="4"/>
  <c r="K613" i="4" s="1"/>
  <c r="I612" i="4"/>
  <c r="K612" i="4" s="1"/>
  <c r="I611" i="4"/>
  <c r="K611" i="4" s="1"/>
  <c r="I610" i="4"/>
  <c r="K610" i="4" s="1"/>
  <c r="I609" i="4"/>
  <c r="K609" i="4" s="1"/>
  <c r="I608" i="4"/>
  <c r="K608" i="4" s="1"/>
  <c r="I607" i="4"/>
  <c r="K607" i="4" s="1"/>
  <c r="I606" i="4"/>
  <c r="K606" i="4" s="1"/>
  <c r="I605" i="4"/>
  <c r="K605" i="4" s="1"/>
  <c r="I598" i="4"/>
  <c r="K598" i="4" s="1"/>
  <c r="I597" i="4"/>
  <c r="K597" i="4" s="1"/>
  <c r="I596" i="4"/>
  <c r="K596" i="4" s="1"/>
  <c r="I595" i="4"/>
  <c r="K595" i="4" s="1"/>
  <c r="I594" i="4"/>
  <c r="K594" i="4" s="1"/>
  <c r="I593" i="4"/>
  <c r="K593" i="4" s="1"/>
  <c r="I592" i="4"/>
  <c r="K592" i="4" s="1"/>
  <c r="I591" i="4"/>
  <c r="K591" i="4" s="1"/>
  <c r="I590" i="4"/>
  <c r="K590" i="4" s="1"/>
  <c r="I589" i="4"/>
  <c r="K589" i="4" s="1"/>
  <c r="I588" i="4"/>
  <c r="K588" i="4" s="1"/>
  <c r="I587" i="4"/>
  <c r="K587" i="4" s="1"/>
  <c r="I586" i="4"/>
  <c r="K586" i="4" s="1"/>
  <c r="I585" i="4"/>
  <c r="K585" i="4" s="1"/>
  <c r="I584" i="4"/>
  <c r="K584" i="4" s="1"/>
  <c r="I583" i="4"/>
  <c r="K583" i="4" s="1"/>
  <c r="I582" i="4"/>
  <c r="K582" i="4" s="1"/>
  <c r="I580" i="4"/>
  <c r="K580" i="4" s="1"/>
  <c r="I579" i="4"/>
  <c r="K579" i="4" s="1"/>
  <c r="I578" i="4"/>
  <c r="K578" i="4" s="1"/>
  <c r="I577" i="4"/>
  <c r="K577" i="4" s="1"/>
  <c r="I576" i="4"/>
  <c r="K576" i="4" s="1"/>
  <c r="I575" i="4"/>
  <c r="K575" i="4" s="1"/>
  <c r="I574" i="4"/>
  <c r="K574" i="4" s="1"/>
  <c r="I573" i="4"/>
  <c r="K573" i="4" s="1"/>
  <c r="I572" i="4"/>
  <c r="K572" i="4" s="1"/>
  <c r="I571" i="4"/>
  <c r="K571" i="4" s="1"/>
  <c r="I570" i="4"/>
  <c r="K570" i="4" s="1"/>
  <c r="I569" i="4"/>
  <c r="K569" i="4" s="1"/>
  <c r="I568" i="4"/>
  <c r="K568" i="4" s="1"/>
  <c r="I567" i="4"/>
  <c r="K567" i="4" s="1"/>
  <c r="I566" i="4"/>
  <c r="K566" i="4" s="1"/>
  <c r="I565" i="4"/>
  <c r="K565" i="4" s="1"/>
  <c r="I564" i="4"/>
  <c r="K564" i="4" s="1"/>
  <c r="I563" i="4"/>
  <c r="K563" i="4" s="1"/>
  <c r="I562" i="4"/>
  <c r="K562" i="4" s="1"/>
  <c r="I561" i="4"/>
  <c r="K561" i="4" s="1"/>
  <c r="I560" i="4"/>
  <c r="K560" i="4" s="1"/>
  <c r="I559" i="4"/>
  <c r="K559" i="4" s="1"/>
  <c r="I558" i="4"/>
  <c r="K558" i="4" s="1"/>
  <c r="I557" i="4"/>
  <c r="K557" i="4" s="1"/>
  <c r="I556" i="4"/>
  <c r="K556" i="4" s="1"/>
  <c r="I555" i="4"/>
  <c r="K555" i="4" s="1"/>
  <c r="I554" i="4"/>
  <c r="K554" i="4" s="1"/>
  <c r="I553" i="4"/>
  <c r="K553" i="4" s="1"/>
  <c r="I552" i="4"/>
  <c r="K552" i="4" s="1"/>
  <c r="I551" i="4"/>
  <c r="K551" i="4" s="1"/>
  <c r="I550" i="4"/>
  <c r="K550" i="4" s="1"/>
  <c r="I549" i="4"/>
  <c r="K549" i="4" s="1"/>
  <c r="I548" i="4"/>
  <c r="K548" i="4" s="1"/>
  <c r="I547" i="4"/>
  <c r="K547" i="4" s="1"/>
  <c r="I546" i="4"/>
  <c r="K546" i="4" s="1"/>
  <c r="I545" i="4"/>
  <c r="K545" i="4" s="1"/>
  <c r="I544" i="4"/>
  <c r="K544" i="4" s="1"/>
  <c r="I543" i="4"/>
  <c r="K543" i="4" s="1"/>
  <c r="I542" i="4"/>
  <c r="K542" i="4" s="1"/>
  <c r="I541" i="4"/>
  <c r="K541" i="4" s="1"/>
  <c r="I540" i="4"/>
  <c r="K540" i="4" s="1"/>
  <c r="I539" i="4"/>
  <c r="K539" i="4" s="1"/>
  <c r="I536" i="4"/>
  <c r="K536" i="4" s="1"/>
  <c r="I535" i="4"/>
  <c r="K535" i="4" s="1"/>
  <c r="I534" i="4"/>
  <c r="K534" i="4" s="1"/>
  <c r="I533" i="4"/>
  <c r="K533" i="4" s="1"/>
  <c r="I531" i="4"/>
  <c r="K531" i="4" s="1"/>
  <c r="I530" i="4"/>
  <c r="K530" i="4" s="1"/>
  <c r="I529" i="4"/>
  <c r="K529" i="4" s="1"/>
  <c r="I528" i="4"/>
  <c r="K528" i="4" s="1"/>
  <c r="I527" i="4"/>
  <c r="K527" i="4" s="1"/>
  <c r="I526" i="4"/>
  <c r="K526" i="4" s="1"/>
  <c r="I525" i="4"/>
  <c r="K525" i="4" s="1"/>
  <c r="I524" i="4"/>
  <c r="K524" i="4" s="1"/>
  <c r="I523" i="4"/>
  <c r="K523" i="4" s="1"/>
  <c r="I522" i="4"/>
  <c r="K522" i="4" s="1"/>
  <c r="I521" i="4"/>
  <c r="K521" i="4" s="1"/>
  <c r="I520" i="4"/>
  <c r="K520" i="4" s="1"/>
  <c r="I519" i="4"/>
  <c r="K519" i="4" s="1"/>
  <c r="I518" i="4"/>
  <c r="K518" i="4" s="1"/>
  <c r="I517" i="4"/>
  <c r="K517" i="4" s="1"/>
  <c r="I516" i="4"/>
  <c r="K516" i="4" s="1"/>
  <c r="I515" i="4"/>
  <c r="K515" i="4" s="1"/>
  <c r="I514" i="4"/>
  <c r="K514" i="4" s="1"/>
  <c r="I513" i="4"/>
  <c r="K513" i="4" s="1"/>
  <c r="I512" i="4"/>
  <c r="K512" i="4" s="1"/>
  <c r="I511" i="4"/>
  <c r="K511" i="4" s="1"/>
  <c r="I510" i="4"/>
  <c r="K510" i="4" s="1"/>
  <c r="I509" i="4"/>
  <c r="K509" i="4" s="1"/>
  <c r="I508" i="4"/>
  <c r="K508" i="4" s="1"/>
  <c r="I507" i="4"/>
  <c r="K507" i="4" s="1"/>
  <c r="I506" i="4"/>
  <c r="K506" i="4" s="1"/>
  <c r="I505" i="4"/>
  <c r="K505" i="4" s="1"/>
  <c r="I504" i="4"/>
  <c r="K504" i="4" s="1"/>
  <c r="I503" i="4"/>
  <c r="K503" i="4" s="1"/>
  <c r="I502" i="4"/>
  <c r="K502" i="4" s="1"/>
  <c r="I501" i="4"/>
  <c r="K501" i="4" s="1"/>
  <c r="I500" i="4"/>
  <c r="K500" i="4" s="1"/>
  <c r="I499" i="4"/>
  <c r="K499" i="4" s="1"/>
  <c r="I498" i="4"/>
  <c r="K498" i="4" s="1"/>
  <c r="I497" i="4"/>
  <c r="K497" i="4" s="1"/>
  <c r="I496" i="4"/>
  <c r="K496" i="4" s="1"/>
  <c r="I495" i="4"/>
  <c r="K495" i="4" s="1"/>
  <c r="I494" i="4"/>
  <c r="K494" i="4" s="1"/>
  <c r="I493" i="4"/>
  <c r="K493" i="4" s="1"/>
  <c r="I492" i="4"/>
  <c r="K492" i="4" s="1"/>
  <c r="I491" i="4"/>
  <c r="K491" i="4" s="1"/>
  <c r="I490" i="4"/>
  <c r="K490" i="4" s="1"/>
  <c r="I489" i="4"/>
  <c r="K489" i="4" s="1"/>
  <c r="I488" i="4"/>
  <c r="K488" i="4" s="1"/>
  <c r="I487" i="4"/>
  <c r="K487" i="4" s="1"/>
  <c r="I486" i="4"/>
  <c r="K486" i="4" s="1"/>
  <c r="I485" i="4"/>
  <c r="K485" i="4" s="1"/>
  <c r="I484" i="4"/>
  <c r="K484" i="4" s="1"/>
  <c r="I483" i="4"/>
  <c r="K483" i="4" s="1"/>
  <c r="I482" i="4"/>
  <c r="K482" i="4" s="1"/>
  <c r="I481" i="4"/>
  <c r="K481" i="4" s="1"/>
  <c r="I480" i="4"/>
  <c r="K480" i="4" s="1"/>
  <c r="I479" i="4"/>
  <c r="K479" i="4" s="1"/>
  <c r="I476" i="4"/>
  <c r="K476" i="4" s="1"/>
  <c r="I475" i="4"/>
  <c r="K475" i="4" s="1"/>
  <c r="I474" i="4"/>
  <c r="K474" i="4" s="1"/>
  <c r="I473" i="4"/>
  <c r="K473" i="4" s="1"/>
  <c r="I472" i="4"/>
  <c r="K472" i="4" s="1"/>
  <c r="I471" i="4"/>
  <c r="K471" i="4" s="1"/>
  <c r="I469" i="4"/>
  <c r="K469" i="4" s="1"/>
  <c r="I468" i="4"/>
  <c r="K468" i="4" s="1"/>
  <c r="I465" i="4"/>
  <c r="K465" i="4" s="1"/>
  <c r="I462" i="4"/>
  <c r="K462" i="4" s="1"/>
  <c r="I461" i="4"/>
  <c r="K461" i="4" s="1"/>
  <c r="I460" i="4"/>
  <c r="K460" i="4" s="1"/>
  <c r="I459" i="4"/>
  <c r="K459" i="4" s="1"/>
  <c r="I458" i="4"/>
  <c r="K458" i="4" s="1"/>
  <c r="I457" i="4"/>
  <c r="K457" i="4" s="1"/>
  <c r="I456" i="4"/>
  <c r="K456" i="4" s="1"/>
  <c r="I445" i="4"/>
  <c r="K445" i="4" s="1"/>
  <c r="I443" i="4"/>
  <c r="K443" i="4" s="1"/>
  <c r="I442" i="4"/>
  <c r="K442" i="4" s="1"/>
  <c r="I440" i="4"/>
  <c r="K440" i="4" s="1"/>
  <c r="I439" i="4"/>
  <c r="K439" i="4" s="1"/>
  <c r="I437" i="4"/>
  <c r="K437" i="4" s="1"/>
  <c r="I436" i="4"/>
  <c r="K436" i="4" s="1"/>
  <c r="I434" i="4"/>
  <c r="K434" i="4" s="1"/>
  <c r="I432" i="4"/>
  <c r="K432" i="4" s="1"/>
  <c r="I431" i="4"/>
  <c r="K431" i="4" s="1"/>
  <c r="I430" i="4"/>
  <c r="K430" i="4" s="1"/>
  <c r="I429" i="4"/>
  <c r="K429" i="4" s="1"/>
  <c r="I427" i="4"/>
  <c r="K427" i="4" s="1"/>
  <c r="I424" i="4"/>
  <c r="K424" i="4" s="1"/>
  <c r="I422" i="4"/>
  <c r="K422" i="4" s="1"/>
  <c r="I421" i="4"/>
  <c r="K421" i="4" s="1"/>
  <c r="I419" i="4"/>
  <c r="K419" i="4" s="1"/>
  <c r="I418" i="4"/>
  <c r="K418" i="4" s="1"/>
  <c r="I417" i="4"/>
  <c r="K417" i="4" s="1"/>
  <c r="I416" i="4"/>
  <c r="K416" i="4" s="1"/>
  <c r="I414" i="4"/>
  <c r="K414" i="4" s="1"/>
  <c r="I413" i="4"/>
  <c r="K413" i="4" s="1"/>
  <c r="I411" i="4"/>
  <c r="K411" i="4" s="1"/>
  <c r="I410" i="4"/>
  <c r="K410" i="4" s="1"/>
  <c r="I409" i="4"/>
  <c r="K409" i="4" s="1"/>
  <c r="I407" i="4"/>
  <c r="K407" i="4" s="1"/>
  <c r="I405" i="4"/>
  <c r="K405" i="4" s="1"/>
  <c r="I403" i="4"/>
  <c r="K403" i="4" s="1"/>
  <c r="I402" i="4"/>
  <c r="K402" i="4" s="1"/>
  <c r="I401" i="4"/>
  <c r="K401" i="4" s="1"/>
  <c r="I400" i="4"/>
  <c r="K400" i="4" s="1"/>
  <c r="I398" i="4"/>
  <c r="K398" i="4" s="1"/>
  <c r="I396" i="4"/>
  <c r="K396" i="4" s="1"/>
  <c r="I394" i="4"/>
  <c r="K394" i="4" s="1"/>
  <c r="I393" i="4"/>
  <c r="K393" i="4" s="1"/>
  <c r="I391" i="4"/>
  <c r="K391" i="4" s="1"/>
  <c r="I390" i="4"/>
  <c r="K390" i="4" s="1"/>
  <c r="I388" i="4"/>
  <c r="K388" i="4" s="1"/>
  <c r="I387" i="4"/>
  <c r="K387" i="4" s="1"/>
  <c r="I384" i="4"/>
  <c r="K384" i="4" s="1"/>
  <c r="I383" i="4"/>
  <c r="K383" i="4" s="1"/>
  <c r="I382" i="4"/>
  <c r="K382" i="4" s="1"/>
  <c r="I381" i="4"/>
  <c r="K381" i="4" s="1"/>
  <c r="I380" i="4"/>
  <c r="K380" i="4" s="1"/>
  <c r="I379" i="4"/>
  <c r="K379" i="4" s="1"/>
  <c r="I378" i="4"/>
  <c r="K378" i="4" s="1"/>
  <c r="I377" i="4"/>
  <c r="K377" i="4" s="1"/>
  <c r="I376" i="4"/>
  <c r="K376" i="4" s="1"/>
  <c r="I369" i="4"/>
  <c r="K369" i="4" s="1"/>
  <c r="I368" i="4"/>
  <c r="K368" i="4" s="1"/>
  <c r="I367" i="4"/>
  <c r="K367" i="4" s="1"/>
  <c r="I365" i="4"/>
  <c r="K365" i="4" s="1"/>
  <c r="I363" i="4"/>
  <c r="K363" i="4" s="1"/>
  <c r="I362" i="4"/>
  <c r="K362" i="4" s="1"/>
  <c r="I361" i="4"/>
  <c r="K361" i="4" s="1"/>
  <c r="I360" i="4"/>
  <c r="K360" i="4" s="1"/>
  <c r="I359" i="4"/>
  <c r="K359" i="4" s="1"/>
  <c r="I357" i="4"/>
  <c r="K357" i="4" s="1"/>
  <c r="I356" i="4"/>
  <c r="K356" i="4" s="1"/>
  <c r="I354" i="4"/>
  <c r="K354" i="4" s="1"/>
  <c r="I353" i="4"/>
  <c r="K353" i="4" s="1"/>
  <c r="I352" i="4"/>
  <c r="K352" i="4" s="1"/>
  <c r="I351" i="4"/>
  <c r="K351" i="4" s="1"/>
  <c r="I343" i="4"/>
  <c r="K343" i="4" s="1"/>
  <c r="I341" i="4"/>
  <c r="K341" i="4" s="1"/>
  <c r="I339" i="4"/>
  <c r="K339" i="4" s="1"/>
  <c r="I337" i="4"/>
  <c r="K337" i="4" s="1"/>
  <c r="I335" i="4"/>
  <c r="K335" i="4" s="1"/>
  <c r="I333" i="4"/>
  <c r="K333" i="4" s="1"/>
  <c r="I330" i="4"/>
  <c r="K330" i="4" s="1"/>
  <c r="I328" i="4"/>
  <c r="K328" i="4" s="1"/>
  <c r="I326" i="4"/>
  <c r="K326" i="4" s="1"/>
  <c r="I324" i="4"/>
  <c r="K324" i="4" s="1"/>
  <c r="I322" i="4"/>
  <c r="K322" i="4" s="1"/>
  <c r="I320" i="4"/>
  <c r="K320" i="4" s="1"/>
  <c r="I318" i="4"/>
  <c r="K318" i="4" s="1"/>
  <c r="I316" i="4"/>
  <c r="K316" i="4" s="1"/>
  <c r="I315" i="4"/>
  <c r="K315" i="4" s="1"/>
  <c r="I313" i="4"/>
  <c r="K313" i="4" s="1"/>
  <c r="I311" i="4"/>
  <c r="K311" i="4" s="1"/>
  <c r="I309" i="4"/>
  <c r="K309" i="4" s="1"/>
  <c r="I307" i="4"/>
  <c r="K307" i="4" s="1"/>
  <c r="I306" i="4"/>
  <c r="K306" i="4" s="1"/>
  <c r="I304" i="4"/>
  <c r="K304" i="4" s="1"/>
  <c r="I302" i="4"/>
  <c r="K302" i="4" s="1"/>
  <c r="I300" i="4"/>
  <c r="K300" i="4" s="1"/>
  <c r="I298" i="4"/>
  <c r="K298" i="4" s="1"/>
  <c r="I296" i="4"/>
  <c r="K296" i="4" s="1"/>
  <c r="I294" i="4"/>
  <c r="K294" i="4" s="1"/>
  <c r="I292" i="4"/>
  <c r="K292" i="4" s="1"/>
  <c r="I290" i="4"/>
  <c r="K290" i="4" s="1"/>
  <c r="I288" i="4"/>
  <c r="K288" i="4" s="1"/>
  <c r="I286" i="4"/>
  <c r="K286" i="4" s="1"/>
  <c r="I285" i="4"/>
  <c r="K285" i="4" s="1"/>
  <c r="I284" i="4"/>
  <c r="K284" i="4" s="1"/>
  <c r="I283" i="4"/>
  <c r="K283" i="4" s="1"/>
  <c r="I281" i="4"/>
  <c r="K281" i="4" s="1"/>
  <c r="I279" i="4"/>
  <c r="K279" i="4" s="1"/>
  <c r="I277" i="4"/>
  <c r="K277" i="4" s="1"/>
  <c r="I276" i="4"/>
  <c r="K276" i="4" s="1"/>
  <c r="I275" i="4"/>
  <c r="K275" i="4" s="1"/>
  <c r="I273" i="4"/>
  <c r="K273" i="4" s="1"/>
  <c r="I270" i="4"/>
  <c r="K270" i="4" s="1"/>
  <c r="I268" i="4"/>
  <c r="K268" i="4" s="1"/>
  <c r="I266" i="4"/>
  <c r="K266" i="4" s="1"/>
  <c r="I265" i="4"/>
  <c r="K265" i="4" s="1"/>
  <c r="K257" i="4"/>
  <c r="K256" i="4"/>
  <c r="K254" i="4"/>
  <c r="K252" i="4"/>
  <c r="K251" i="4"/>
  <c r="K250" i="4"/>
  <c r="K248" i="4"/>
  <c r="K245" i="4"/>
  <c r="K244" i="4"/>
  <c r="K243" i="4"/>
  <c r="K239" i="4"/>
  <c r="K237" i="4"/>
  <c r="K234" i="4"/>
  <c r="K233" i="4"/>
  <c r="K232" i="4"/>
  <c r="K231" i="4"/>
  <c r="K230" i="4"/>
  <c r="K229" i="4"/>
  <c r="K228" i="4"/>
  <c r="K227" i="4"/>
  <c r="K225" i="4"/>
  <c r="K223" i="4"/>
  <c r="K219" i="4"/>
  <c r="K217" i="4"/>
  <c r="K215" i="4"/>
  <c r="K213" i="4"/>
  <c r="K211" i="4"/>
  <c r="K210" i="4"/>
  <c r="K209" i="4"/>
  <c r="K208" i="4"/>
  <c r="K206" i="4"/>
  <c r="K205" i="4"/>
  <c r="K203" i="4"/>
  <c r="K200" i="4"/>
  <c r="K198" i="4"/>
  <c r="K196" i="4"/>
  <c r="I191" i="4"/>
  <c r="K191" i="4" s="1"/>
  <c r="I185" i="4"/>
  <c r="K185" i="4" s="1"/>
  <c r="I184" i="4"/>
  <c r="K184" i="4" s="1"/>
  <c r="I183" i="4"/>
  <c r="K183" i="4" s="1"/>
  <c r="I181" i="4"/>
  <c r="K181" i="4" s="1"/>
  <c r="I180" i="4"/>
  <c r="K180" i="4" s="1"/>
  <c r="I179" i="4"/>
  <c r="K179" i="4" s="1"/>
  <c r="I178" i="4"/>
  <c r="K178" i="4" s="1"/>
  <c r="I176" i="4"/>
  <c r="K176" i="4" s="1"/>
  <c r="I175" i="4"/>
  <c r="K175" i="4" s="1"/>
  <c r="I174" i="4"/>
  <c r="K174" i="4" s="1"/>
  <c r="I172" i="4"/>
  <c r="K172" i="4" s="1"/>
  <c r="I171" i="4"/>
  <c r="K171" i="4" s="1"/>
  <c r="I169" i="4"/>
  <c r="K169" i="4" s="1"/>
  <c r="I168" i="4"/>
  <c r="K168" i="4" s="1"/>
  <c r="I167" i="4"/>
  <c r="K167" i="4" s="1"/>
  <c r="I166" i="4"/>
  <c r="K166" i="4" s="1"/>
  <c r="I165" i="4"/>
  <c r="K165" i="4" s="1"/>
  <c r="I162" i="4"/>
  <c r="K162" i="4" s="1"/>
  <c r="I161" i="4"/>
  <c r="K161" i="4" s="1"/>
  <c r="I159" i="4"/>
  <c r="K159" i="4" s="1"/>
  <c r="I158" i="4"/>
  <c r="K158" i="4" s="1"/>
  <c r="I157" i="4"/>
  <c r="K157" i="4" s="1"/>
  <c r="I155" i="4"/>
  <c r="K155" i="4" s="1"/>
  <c r="I154" i="4"/>
  <c r="K154" i="4" s="1"/>
  <c r="I151" i="4"/>
  <c r="K151" i="4" s="1"/>
  <c r="I150" i="4"/>
  <c r="K150" i="4" s="1"/>
  <c r="I149" i="4"/>
  <c r="K149" i="4" s="1"/>
  <c r="I147" i="4"/>
  <c r="K147" i="4" s="1"/>
  <c r="I146" i="4"/>
  <c r="K146" i="4" s="1"/>
  <c r="I144" i="4"/>
  <c r="K144" i="4" s="1"/>
  <c r="I143" i="4"/>
  <c r="K143" i="4" s="1"/>
  <c r="I142" i="4"/>
  <c r="K142" i="4" s="1"/>
  <c r="I140" i="4"/>
  <c r="K140" i="4" s="1"/>
  <c r="I139" i="4"/>
  <c r="K139" i="4" s="1"/>
  <c r="I137" i="4"/>
  <c r="K137" i="4" s="1"/>
  <c r="I136" i="4"/>
  <c r="K136" i="4" s="1"/>
  <c r="I134" i="4"/>
  <c r="K134" i="4" s="1"/>
  <c r="I133" i="4"/>
  <c r="K133" i="4" s="1"/>
  <c r="I130" i="4"/>
  <c r="K130" i="4" s="1"/>
  <c r="I129" i="4"/>
  <c r="K129" i="4" s="1"/>
  <c r="I127" i="4"/>
  <c r="K127" i="4" s="1"/>
  <c r="I126" i="4"/>
  <c r="K126" i="4" s="1"/>
  <c r="I125" i="4"/>
  <c r="K125" i="4" s="1"/>
  <c r="I123" i="4"/>
  <c r="K123" i="4" s="1"/>
  <c r="I122" i="4"/>
  <c r="K122" i="4" s="1"/>
  <c r="I121" i="4"/>
  <c r="K121" i="4" s="1"/>
  <c r="I119" i="4"/>
  <c r="K119" i="4" s="1"/>
  <c r="I118" i="4"/>
  <c r="K118" i="4" s="1"/>
  <c r="I113" i="4"/>
  <c r="K113" i="4" s="1"/>
  <c r="I112" i="4"/>
  <c r="K112" i="4" s="1"/>
  <c r="I111" i="4"/>
  <c r="K111" i="4" s="1"/>
  <c r="I110" i="4"/>
  <c r="K110" i="4" s="1"/>
  <c r="I109" i="4"/>
  <c r="K109" i="4" s="1"/>
  <c r="I108" i="4"/>
  <c r="K108" i="4" s="1"/>
  <c r="I107" i="4"/>
  <c r="K107" i="4" s="1"/>
  <c r="I106" i="4"/>
  <c r="K106" i="4" s="1"/>
  <c r="I105" i="4"/>
  <c r="K105" i="4" s="1"/>
  <c r="I104" i="4"/>
  <c r="K104" i="4" s="1"/>
  <c r="I103" i="4"/>
  <c r="K103" i="4" s="1"/>
  <c r="I102" i="4"/>
  <c r="K102" i="4" s="1"/>
  <c r="I101" i="4"/>
  <c r="K101" i="4" s="1"/>
  <c r="I95" i="4"/>
  <c r="K95" i="4" s="1"/>
  <c r="I94" i="4"/>
  <c r="K94" i="4" s="1"/>
  <c r="I93" i="4"/>
  <c r="K93" i="4" s="1"/>
  <c r="I92" i="4"/>
  <c r="K92" i="4" s="1"/>
  <c r="I91" i="4"/>
  <c r="K91" i="4" s="1"/>
  <c r="I90" i="4"/>
  <c r="K90" i="4" s="1"/>
  <c r="I89" i="4"/>
  <c r="K89" i="4" s="1"/>
  <c r="I88" i="4"/>
  <c r="K88" i="4" s="1"/>
  <c r="I82" i="4"/>
  <c r="K82" i="4" s="1"/>
  <c r="I81" i="4"/>
  <c r="K81" i="4" s="1"/>
  <c r="I80" i="4"/>
  <c r="K80" i="4" s="1"/>
  <c r="I79" i="4"/>
  <c r="K79" i="4" s="1"/>
  <c r="I78" i="4"/>
  <c r="K78" i="4" s="1"/>
  <c r="I77" i="4"/>
  <c r="K77" i="4" s="1"/>
  <c r="I76" i="4"/>
  <c r="K76" i="4" s="1"/>
  <c r="I75" i="4"/>
  <c r="K75" i="4" s="1"/>
  <c r="I74" i="4"/>
  <c r="K74" i="4" s="1"/>
  <c r="I73" i="4"/>
  <c r="K73" i="4" s="1"/>
  <c r="I68" i="4"/>
  <c r="K68" i="4" s="1"/>
  <c r="I67" i="4"/>
  <c r="K67" i="4" s="1"/>
  <c r="I66" i="4"/>
  <c r="K66" i="4" s="1"/>
  <c r="I65" i="4"/>
  <c r="K65" i="4" s="1"/>
  <c r="I64" i="4"/>
  <c r="K64" i="4" s="1"/>
  <c r="I63" i="4"/>
  <c r="K63" i="4" s="1"/>
  <c r="I56" i="4"/>
  <c r="K56" i="4" s="1"/>
  <c r="I55" i="4"/>
  <c r="K55" i="4" s="1"/>
  <c r="I54" i="4"/>
  <c r="K54" i="4" s="1"/>
  <c r="I53" i="4"/>
  <c r="K53" i="4" s="1"/>
  <c r="I51" i="4"/>
  <c r="K51" i="4" s="1"/>
  <c r="I48" i="4"/>
  <c r="K48" i="4" s="1"/>
  <c r="I47" i="4"/>
  <c r="K47" i="4" s="1"/>
  <c r="I43" i="4"/>
  <c r="K43" i="4" s="1"/>
  <c r="I37" i="4"/>
  <c r="K37" i="4" s="1"/>
  <c r="I36" i="4"/>
  <c r="K36" i="4" s="1"/>
  <c r="I35" i="4"/>
  <c r="K35" i="4" s="1"/>
  <c r="I34" i="4"/>
  <c r="K34" i="4" s="1"/>
  <c r="I33" i="4"/>
  <c r="K33" i="4" s="1"/>
  <c r="I32" i="4"/>
  <c r="K32" i="4" s="1"/>
  <c r="I31" i="4"/>
  <c r="K31" i="4" s="1"/>
  <c r="I30" i="4"/>
  <c r="K30" i="4" s="1"/>
  <c r="I29" i="4"/>
  <c r="K29" i="4" s="1"/>
  <c r="I28" i="4"/>
  <c r="K28" i="4" s="1"/>
  <c r="I27" i="4"/>
  <c r="K27" i="4" s="1"/>
  <c r="I26" i="4"/>
  <c r="K26" i="4" s="1"/>
  <c r="I25" i="4"/>
  <c r="K25" i="4" s="1"/>
  <c r="I24" i="4"/>
  <c r="K24" i="4" s="1"/>
  <c r="I23" i="4"/>
  <c r="K23" i="4" s="1"/>
  <c r="I22" i="4"/>
  <c r="K22" i="4" s="1"/>
  <c r="I21" i="4"/>
  <c r="K21" i="4" s="1"/>
  <c r="I20" i="4"/>
  <c r="K20" i="4" s="1"/>
  <c r="I19" i="4"/>
  <c r="K19" i="4" s="1"/>
  <c r="I18" i="4"/>
  <c r="K18" i="4" s="1"/>
  <c r="I17" i="4"/>
  <c r="K17" i="4" s="1"/>
  <c r="I16" i="4"/>
  <c r="K16" i="4" s="1"/>
  <c r="I14" i="4"/>
  <c r="K14" i="4" s="1"/>
  <c r="I13" i="4"/>
  <c r="K13" i="4" s="1"/>
  <c r="I1189" i="3"/>
  <c r="K1189" i="3" s="1"/>
  <c r="I1188" i="3"/>
  <c r="K1188" i="3" s="1"/>
  <c r="I1187" i="3"/>
  <c r="K1187" i="3" s="1"/>
  <c r="I1186" i="3"/>
  <c r="K1186" i="3" s="1"/>
  <c r="I1185" i="3"/>
  <c r="K1185" i="3" s="1"/>
  <c r="I1184" i="3"/>
  <c r="K1184" i="3" s="1"/>
  <c r="I1183" i="3"/>
  <c r="K1183" i="3" s="1"/>
  <c r="I1182" i="3"/>
  <c r="K1182" i="3" s="1"/>
  <c r="I1181" i="3"/>
  <c r="K1181" i="3" s="1"/>
  <c r="K1180" i="3"/>
  <c r="I1180" i="3"/>
  <c r="K1179" i="3"/>
  <c r="I1179" i="3"/>
  <c r="K1178" i="3"/>
  <c r="I1178" i="3"/>
  <c r="K1177" i="3"/>
  <c r="I1177" i="3"/>
  <c r="K1176" i="3"/>
  <c r="I1176" i="3"/>
  <c r="K1175" i="3"/>
  <c r="I1175" i="3"/>
  <c r="K1174" i="3"/>
  <c r="I1174" i="3"/>
  <c r="K1173" i="3"/>
  <c r="I1173" i="3"/>
  <c r="K1172" i="3"/>
  <c r="I1172" i="3"/>
  <c r="K1171" i="3"/>
  <c r="I1171" i="3"/>
  <c r="K1166" i="3"/>
  <c r="I1166" i="3"/>
  <c r="K1165" i="3"/>
  <c r="I1165" i="3"/>
  <c r="K1164" i="3"/>
  <c r="I1164" i="3"/>
  <c r="K1163" i="3"/>
  <c r="I1163" i="3"/>
  <c r="K1162" i="3"/>
  <c r="I1160" i="3"/>
  <c r="K1160" i="3" s="1"/>
  <c r="I1158" i="3"/>
  <c r="K1158" i="3" s="1"/>
  <c r="I1157" i="3"/>
  <c r="K1157" i="3" s="1"/>
  <c r="I1155" i="3"/>
  <c r="K1155" i="3" s="1"/>
  <c r="I1154" i="3"/>
  <c r="K1154" i="3" s="1"/>
  <c r="I1153" i="3"/>
  <c r="K1153" i="3" s="1"/>
  <c r="I1151" i="3"/>
  <c r="K1151" i="3" s="1"/>
  <c r="I1150" i="3"/>
  <c r="K1150" i="3" s="1"/>
  <c r="I1147" i="3"/>
  <c r="K1147" i="3" s="1"/>
  <c r="I1146" i="3"/>
  <c r="K1146" i="3" s="1"/>
  <c r="I1145" i="3"/>
  <c r="K1145" i="3" s="1"/>
  <c r="I1144" i="3"/>
  <c r="K1144" i="3" s="1"/>
  <c r="I1141" i="3"/>
  <c r="K1141" i="3" s="1"/>
  <c r="I1135" i="3"/>
  <c r="K1135" i="3" s="1"/>
  <c r="I1134" i="3"/>
  <c r="K1134" i="3" s="1"/>
  <c r="I1133" i="3"/>
  <c r="K1133" i="3" s="1"/>
  <c r="I1132" i="3"/>
  <c r="K1132" i="3" s="1"/>
  <c r="I1131" i="3"/>
  <c r="K1131" i="3" s="1"/>
  <c r="I1130" i="3"/>
  <c r="K1130" i="3" s="1"/>
  <c r="I1129" i="3"/>
  <c r="K1129" i="3" s="1"/>
  <c r="K1127" i="3"/>
  <c r="K1126" i="3"/>
  <c r="K1125" i="3"/>
  <c r="K1124" i="3"/>
  <c r="K1123" i="3"/>
  <c r="K1122" i="3"/>
  <c r="K1121" i="3"/>
  <c r="K1120" i="3"/>
  <c r="I1119" i="3"/>
  <c r="K1119" i="3" s="1"/>
  <c r="I1118" i="3"/>
  <c r="K1118" i="3" s="1"/>
  <c r="I1117" i="3"/>
  <c r="K1117" i="3" s="1"/>
  <c r="I1116" i="3"/>
  <c r="K1116" i="3" s="1"/>
  <c r="I1115" i="3"/>
  <c r="K1115" i="3" s="1"/>
  <c r="I1114" i="3"/>
  <c r="K1114" i="3" s="1"/>
  <c r="I1113" i="3"/>
  <c r="K1113" i="3" s="1"/>
  <c r="I1112" i="3"/>
  <c r="K1112" i="3" s="1"/>
  <c r="I1106" i="3"/>
  <c r="K1106" i="3" s="1"/>
  <c r="I1104" i="3"/>
  <c r="K1104" i="3" s="1"/>
  <c r="I1103" i="3"/>
  <c r="K1103" i="3" s="1"/>
  <c r="I1102" i="3"/>
  <c r="K1102" i="3" s="1"/>
  <c r="I1101" i="3"/>
  <c r="K1101" i="3" s="1"/>
  <c r="I1100" i="3"/>
  <c r="K1100" i="3" s="1"/>
  <c r="I1098" i="3"/>
  <c r="K1098" i="3" s="1"/>
  <c r="I1097" i="3"/>
  <c r="K1097" i="3" s="1"/>
  <c r="I1096" i="3"/>
  <c r="K1096" i="3" s="1"/>
  <c r="I1095" i="3"/>
  <c r="K1095" i="3" s="1"/>
  <c r="I1094" i="3"/>
  <c r="K1094" i="3" s="1"/>
  <c r="I1093" i="3"/>
  <c r="K1093" i="3" s="1"/>
  <c r="I1092" i="3"/>
  <c r="K1092" i="3" s="1"/>
  <c r="I1091" i="3"/>
  <c r="K1091" i="3" s="1"/>
  <c r="K1085" i="3"/>
  <c r="K1084" i="3"/>
  <c r="I1083" i="3"/>
  <c r="K1083" i="3" s="1"/>
  <c r="I1081" i="3"/>
  <c r="K1081" i="3" s="1"/>
  <c r="I1080" i="3"/>
  <c r="K1080" i="3" s="1"/>
  <c r="I1079" i="3"/>
  <c r="K1079" i="3" s="1"/>
  <c r="I1077" i="3"/>
  <c r="K1077" i="3" s="1"/>
  <c r="I1076" i="3"/>
  <c r="K1076" i="3" s="1"/>
  <c r="I1074" i="3"/>
  <c r="K1074" i="3" s="1"/>
  <c r="I1073" i="3"/>
  <c r="K1073" i="3" s="1"/>
  <c r="I1072" i="3"/>
  <c r="K1072" i="3" s="1"/>
  <c r="I1071" i="3"/>
  <c r="K1071" i="3" s="1"/>
  <c r="I1070" i="3"/>
  <c r="K1070" i="3" s="1"/>
  <c r="I1069" i="3"/>
  <c r="K1069" i="3" s="1"/>
  <c r="I1067" i="3"/>
  <c r="K1067" i="3" s="1"/>
  <c r="I1066" i="3"/>
  <c r="K1066" i="3" s="1"/>
  <c r="I1064" i="3"/>
  <c r="K1064" i="3" s="1"/>
  <c r="I1063" i="3"/>
  <c r="K1063" i="3" s="1"/>
  <c r="I1062" i="3"/>
  <c r="K1062" i="3" s="1"/>
  <c r="I1060" i="3"/>
  <c r="K1060" i="3" s="1"/>
  <c r="I1059" i="3"/>
  <c r="K1059" i="3" s="1"/>
  <c r="I1058" i="3"/>
  <c r="K1058" i="3" s="1"/>
  <c r="I1056" i="3"/>
  <c r="K1056" i="3" s="1"/>
  <c r="I1055" i="3"/>
  <c r="K1055" i="3" s="1"/>
  <c r="I1053" i="3"/>
  <c r="K1053" i="3" s="1"/>
  <c r="I1052" i="3"/>
  <c r="K1052" i="3" s="1"/>
  <c r="I1050" i="3"/>
  <c r="K1050" i="3" s="1"/>
  <c r="I1049" i="3"/>
  <c r="K1049" i="3" s="1"/>
  <c r="I1045" i="3"/>
  <c r="K1045" i="3" s="1"/>
  <c r="I1044" i="3"/>
  <c r="K1044" i="3" s="1"/>
  <c r="I1043" i="3"/>
  <c r="K1043" i="3" s="1"/>
  <c r="I1041" i="3"/>
  <c r="K1041" i="3" s="1"/>
  <c r="I1040" i="3"/>
  <c r="K1040" i="3" s="1"/>
  <c r="I1039" i="3"/>
  <c r="K1039" i="3" s="1"/>
  <c r="I1037" i="3"/>
  <c r="K1037" i="3" s="1"/>
  <c r="I1036" i="3"/>
  <c r="K1036" i="3" s="1"/>
  <c r="I1034" i="3"/>
  <c r="K1034" i="3" s="1"/>
  <c r="I1033" i="3"/>
  <c r="K1033" i="3" s="1"/>
  <c r="I1030" i="3"/>
  <c r="K1030" i="3" s="1"/>
  <c r="I1029" i="3"/>
  <c r="K1029" i="3" s="1"/>
  <c r="I1028" i="3"/>
  <c r="K1028" i="3" s="1"/>
  <c r="I1027" i="3"/>
  <c r="K1027" i="3" s="1"/>
  <c r="I1026" i="3"/>
  <c r="K1026" i="3" s="1"/>
  <c r="I1025" i="3"/>
  <c r="K1025" i="3" s="1"/>
  <c r="I1024" i="3"/>
  <c r="K1024" i="3" s="1"/>
  <c r="I1023" i="3"/>
  <c r="K1023" i="3" s="1"/>
  <c r="I1022" i="3"/>
  <c r="K1022" i="3" s="1"/>
  <c r="I1021" i="3"/>
  <c r="K1021" i="3" s="1"/>
  <c r="I1020" i="3"/>
  <c r="K1020" i="3" s="1"/>
  <c r="I1019" i="3"/>
  <c r="K1019" i="3" s="1"/>
  <c r="I1018" i="3"/>
  <c r="K1018" i="3" s="1"/>
  <c r="I1012" i="3"/>
  <c r="K1012" i="3" s="1"/>
  <c r="I1011" i="3"/>
  <c r="K1011" i="3" s="1"/>
  <c r="I1010" i="3"/>
  <c r="K1010" i="3" s="1"/>
  <c r="I1009" i="3"/>
  <c r="K1009" i="3" s="1"/>
  <c r="I1006" i="3"/>
  <c r="K1006" i="3" s="1"/>
  <c r="I1005" i="3"/>
  <c r="K1005" i="3" s="1"/>
  <c r="I1003" i="3"/>
  <c r="K1003" i="3" s="1"/>
  <c r="I1001" i="3"/>
  <c r="K1001" i="3" s="1"/>
  <c r="I1000" i="3"/>
  <c r="K1000" i="3" s="1"/>
  <c r="I999" i="3"/>
  <c r="K999" i="3" s="1"/>
  <c r="I998" i="3"/>
  <c r="K998" i="3" s="1"/>
  <c r="I996" i="3"/>
  <c r="K996" i="3" s="1"/>
  <c r="I995" i="3"/>
  <c r="K995" i="3" s="1"/>
  <c r="I994" i="3"/>
  <c r="K994" i="3" s="1"/>
  <c r="I993" i="3"/>
  <c r="K993" i="3" s="1"/>
  <c r="I992" i="3"/>
  <c r="K992" i="3" s="1"/>
  <c r="I989" i="3"/>
  <c r="K989" i="3" s="1"/>
  <c r="I988" i="3"/>
  <c r="K988" i="3" s="1"/>
  <c r="I987" i="3"/>
  <c r="K987" i="3" s="1"/>
  <c r="K986" i="3"/>
  <c r="I985" i="3"/>
  <c r="K985" i="3" s="1"/>
  <c r="I984" i="3"/>
  <c r="K984" i="3" s="1"/>
  <c r="I983" i="3"/>
  <c r="K983" i="3" s="1"/>
  <c r="I982" i="3"/>
  <c r="K982" i="3" s="1"/>
  <c r="I981" i="3"/>
  <c r="K981" i="3" s="1"/>
  <c r="I980" i="3"/>
  <c r="K980" i="3" s="1"/>
  <c r="I979" i="3"/>
  <c r="K979" i="3" s="1"/>
  <c r="I978" i="3"/>
  <c r="K978" i="3" s="1"/>
  <c r="I977" i="3"/>
  <c r="K977" i="3" s="1"/>
  <c r="I970" i="3"/>
  <c r="K970" i="3" s="1"/>
  <c r="I969" i="3"/>
  <c r="K969" i="3" s="1"/>
  <c r="I967" i="3"/>
  <c r="K967" i="3" s="1"/>
  <c r="I966" i="3"/>
  <c r="K966" i="3" s="1"/>
  <c r="I965" i="3"/>
  <c r="K965" i="3" s="1"/>
  <c r="I963" i="3"/>
  <c r="K963" i="3" s="1"/>
  <c r="I962" i="3"/>
  <c r="K962" i="3" s="1"/>
  <c r="I961" i="3"/>
  <c r="K961" i="3" s="1"/>
  <c r="I959" i="3"/>
  <c r="K959" i="3" s="1"/>
  <c r="I958" i="3"/>
  <c r="K958" i="3" s="1"/>
  <c r="I957" i="3"/>
  <c r="K957" i="3" s="1"/>
  <c r="I952" i="3"/>
  <c r="K952" i="3" s="1"/>
  <c r="I950" i="3"/>
  <c r="K950" i="3" s="1"/>
  <c r="I949" i="3"/>
  <c r="K949" i="3" s="1"/>
  <c r="I947" i="3"/>
  <c r="K947" i="3" s="1"/>
  <c r="I946" i="3"/>
  <c r="K946" i="3" s="1"/>
  <c r="I944" i="3"/>
  <c r="K944" i="3" s="1"/>
  <c r="I943" i="3"/>
  <c r="K943" i="3" s="1"/>
  <c r="I942" i="3"/>
  <c r="K942" i="3" s="1"/>
  <c r="I939" i="3"/>
  <c r="K939" i="3" s="1"/>
  <c r="I938" i="3"/>
  <c r="K938" i="3" s="1"/>
  <c r="I935" i="3"/>
  <c r="K935" i="3" s="1"/>
  <c r="I934" i="3"/>
  <c r="K934" i="3" s="1"/>
  <c r="I932" i="3"/>
  <c r="K932" i="3" s="1"/>
  <c r="I930" i="3"/>
  <c r="K930" i="3" s="1"/>
  <c r="I928" i="3"/>
  <c r="K928" i="3" s="1"/>
  <c r="I927" i="3"/>
  <c r="K927" i="3" s="1"/>
  <c r="I926" i="3"/>
  <c r="K926" i="3" s="1"/>
  <c r="I924" i="3"/>
  <c r="K924" i="3" s="1"/>
  <c r="I923" i="3"/>
  <c r="K923" i="3" s="1"/>
  <c r="I916" i="3"/>
  <c r="K916" i="3" s="1"/>
  <c r="I914" i="3"/>
  <c r="K914" i="3" s="1"/>
  <c r="I913" i="3"/>
  <c r="K913" i="3" s="1"/>
  <c r="I911" i="3"/>
  <c r="K911" i="3" s="1"/>
  <c r="I909" i="3"/>
  <c r="K909" i="3" s="1"/>
  <c r="I907" i="3"/>
  <c r="K907" i="3" s="1"/>
  <c r="I904" i="3"/>
  <c r="K904" i="3" s="1"/>
  <c r="I902" i="3"/>
  <c r="K902" i="3" s="1"/>
  <c r="I900" i="3"/>
  <c r="K900" i="3" s="1"/>
  <c r="I898" i="3"/>
  <c r="K898" i="3" s="1"/>
  <c r="I897" i="3"/>
  <c r="K897" i="3" s="1"/>
  <c r="I896" i="3"/>
  <c r="K896" i="3" s="1"/>
  <c r="I894" i="3"/>
  <c r="K894" i="3" s="1"/>
  <c r="I892" i="3"/>
  <c r="K892" i="3" s="1"/>
  <c r="I891" i="3"/>
  <c r="K891" i="3" s="1"/>
  <c r="I888" i="3"/>
  <c r="K888" i="3" s="1"/>
  <c r="I887" i="3"/>
  <c r="K887" i="3" s="1"/>
  <c r="I885" i="3"/>
  <c r="K885" i="3" s="1"/>
  <c r="I883" i="3"/>
  <c r="K883" i="3" s="1"/>
  <c r="I882" i="3"/>
  <c r="K882" i="3" s="1"/>
  <c r="I881" i="3"/>
  <c r="K881" i="3" s="1"/>
  <c r="I880" i="3"/>
  <c r="K880" i="3" s="1"/>
  <c r="I878" i="3"/>
  <c r="K878" i="3" s="1"/>
  <c r="I872" i="3"/>
  <c r="K872" i="3" s="1"/>
  <c r="I870" i="3"/>
  <c r="K870" i="3" s="1"/>
  <c r="I869" i="3"/>
  <c r="K869" i="3" s="1"/>
  <c r="I867" i="3"/>
  <c r="K867" i="3" s="1"/>
  <c r="I866" i="3"/>
  <c r="K866" i="3" s="1"/>
  <c r="I864" i="3"/>
  <c r="K864" i="3" s="1"/>
  <c r="I863" i="3"/>
  <c r="K863" i="3" s="1"/>
  <c r="I861" i="3"/>
  <c r="K861" i="3" s="1"/>
  <c r="I859" i="3"/>
  <c r="K859" i="3" s="1"/>
  <c r="I857" i="3"/>
  <c r="K857" i="3" s="1"/>
  <c r="I855" i="3"/>
  <c r="K855" i="3" s="1"/>
  <c r="I853" i="3"/>
  <c r="K853" i="3" s="1"/>
  <c r="I852" i="3"/>
  <c r="K852" i="3" s="1"/>
  <c r="I851" i="3"/>
  <c r="K851" i="3" s="1"/>
  <c r="I849" i="3"/>
  <c r="K849" i="3" s="1"/>
  <c r="I848" i="3"/>
  <c r="K848" i="3" s="1"/>
  <c r="I847" i="3"/>
  <c r="K847" i="3" s="1"/>
  <c r="I845" i="3"/>
  <c r="K845" i="3" s="1"/>
  <c r="I844" i="3"/>
  <c r="K844" i="3" s="1"/>
  <c r="I843" i="3"/>
  <c r="K843" i="3" s="1"/>
  <c r="I841" i="3"/>
  <c r="K841" i="3" s="1"/>
  <c r="I840" i="3"/>
  <c r="K840" i="3" s="1"/>
  <c r="I839" i="3"/>
  <c r="K839" i="3" s="1"/>
  <c r="I838" i="3"/>
  <c r="K838" i="3" s="1"/>
  <c r="K834" i="3"/>
  <c r="I834" i="3"/>
  <c r="K833" i="3"/>
  <c r="I833" i="3"/>
  <c r="K831" i="3"/>
  <c r="I831" i="3"/>
  <c r="K830" i="3"/>
  <c r="I830" i="3"/>
  <c r="K829" i="3"/>
  <c r="I829" i="3"/>
  <c r="K827" i="3"/>
  <c r="I827" i="3"/>
  <c r="K826" i="3"/>
  <c r="I826" i="3"/>
  <c r="K825" i="3"/>
  <c r="I825" i="3"/>
  <c r="K824" i="3"/>
  <c r="I824" i="3"/>
  <c r="K822" i="3"/>
  <c r="I822" i="3"/>
  <c r="K821" i="3"/>
  <c r="I821" i="3"/>
  <c r="K820" i="3"/>
  <c r="I820" i="3"/>
  <c r="K812" i="3"/>
  <c r="I812" i="3"/>
  <c r="K810" i="3"/>
  <c r="I810" i="3"/>
  <c r="I809" i="3"/>
  <c r="K809" i="3" s="1"/>
  <c r="I808" i="3"/>
  <c r="K808" i="3" s="1"/>
  <c r="I806" i="3"/>
  <c r="K806" i="3" s="1"/>
  <c r="I805" i="3"/>
  <c r="K805" i="3" s="1"/>
  <c r="I800" i="3"/>
  <c r="K800" i="3" s="1"/>
  <c r="I799" i="3"/>
  <c r="K799" i="3" s="1"/>
  <c r="I798" i="3"/>
  <c r="K798" i="3" s="1"/>
  <c r="I797" i="3"/>
  <c r="K797" i="3" s="1"/>
  <c r="I794" i="3"/>
  <c r="K794" i="3" s="1"/>
  <c r="I793" i="3"/>
  <c r="K793" i="3" s="1"/>
  <c r="I791" i="3"/>
  <c r="K791" i="3" s="1"/>
  <c r="I790" i="3"/>
  <c r="K790" i="3" s="1"/>
  <c r="I789" i="3"/>
  <c r="K789" i="3" s="1"/>
  <c r="K785" i="3"/>
  <c r="I785" i="3"/>
  <c r="I784" i="3"/>
  <c r="K784" i="3" s="1"/>
  <c r="I783" i="3"/>
  <c r="K783" i="3" s="1"/>
  <c r="I781" i="3"/>
  <c r="K781" i="3" s="1"/>
  <c r="I780" i="3"/>
  <c r="K780" i="3" s="1"/>
  <c r="K778" i="3"/>
  <c r="I778" i="3"/>
  <c r="K777" i="3"/>
  <c r="I777" i="3"/>
  <c r="K775" i="3"/>
  <c r="I775" i="3"/>
  <c r="K774" i="3"/>
  <c r="I774" i="3"/>
  <c r="K771" i="3"/>
  <c r="I771" i="3"/>
  <c r="K769" i="3"/>
  <c r="I769" i="3"/>
  <c r="K768" i="3"/>
  <c r="I768" i="3"/>
  <c r="K766" i="3"/>
  <c r="I766" i="3"/>
  <c r="K765" i="3"/>
  <c r="I765" i="3"/>
  <c r="K763" i="3"/>
  <c r="I763" i="3"/>
  <c r="K760" i="3"/>
  <c r="I760" i="3"/>
  <c r="K759" i="3"/>
  <c r="I759" i="3"/>
  <c r="K757" i="3"/>
  <c r="I757" i="3"/>
  <c r="K755" i="3"/>
  <c r="I755" i="3"/>
  <c r="K754" i="3"/>
  <c r="I754" i="3"/>
  <c r="K752" i="3"/>
  <c r="I752" i="3"/>
  <c r="K749" i="3"/>
  <c r="I749" i="3"/>
  <c r="K747" i="3"/>
  <c r="I747" i="3"/>
  <c r="K744" i="3"/>
  <c r="I744" i="3"/>
  <c r="K743" i="3"/>
  <c r="I743" i="3"/>
  <c r="K742" i="3"/>
  <c r="I742" i="3"/>
  <c r="K741" i="3"/>
  <c r="I741" i="3"/>
  <c r="K740" i="3"/>
  <c r="I740" i="3"/>
  <c r="K739" i="3"/>
  <c r="I739" i="3"/>
  <c r="K738" i="3"/>
  <c r="I738" i="3"/>
  <c r="K737" i="3"/>
  <c r="I737" i="3"/>
  <c r="K732" i="3"/>
  <c r="I732" i="3"/>
  <c r="K729" i="3"/>
  <c r="I729" i="3"/>
  <c r="K728" i="3"/>
  <c r="I728" i="3"/>
  <c r="K727" i="3"/>
  <c r="I727" i="3"/>
  <c r="K725" i="3"/>
  <c r="I725" i="3"/>
  <c r="K724" i="3"/>
  <c r="I724" i="3"/>
  <c r="K722" i="3"/>
  <c r="I722" i="3"/>
  <c r="K719" i="3"/>
  <c r="I719" i="3"/>
  <c r="K718" i="3"/>
  <c r="I718" i="3"/>
  <c r="K716" i="3"/>
  <c r="I716" i="3"/>
  <c r="K715" i="3"/>
  <c r="I715" i="3"/>
  <c r="K713" i="3"/>
  <c r="I713" i="3"/>
  <c r="K712" i="3"/>
  <c r="I712" i="3"/>
  <c r="K711" i="3"/>
  <c r="I711" i="3"/>
  <c r="K710" i="3"/>
  <c r="I710" i="3"/>
  <c r="K709" i="3"/>
  <c r="I709" i="3"/>
  <c r="K705" i="3"/>
  <c r="I705" i="3"/>
  <c r="K703" i="3"/>
  <c r="I703" i="3"/>
  <c r="K701" i="3"/>
  <c r="I701" i="3"/>
  <c r="I699" i="3"/>
  <c r="K699" i="3" s="1"/>
  <c r="I696" i="3"/>
  <c r="K696" i="3" s="1"/>
  <c r="I695" i="3"/>
  <c r="K695" i="3" s="1"/>
  <c r="I693" i="3"/>
  <c r="K693" i="3" s="1"/>
  <c r="I692" i="3"/>
  <c r="K692" i="3" s="1"/>
  <c r="I690" i="3"/>
  <c r="K690" i="3" s="1"/>
  <c r="I688" i="3"/>
  <c r="K688" i="3" s="1"/>
  <c r="I687" i="3"/>
  <c r="K687" i="3" s="1"/>
  <c r="I686" i="3"/>
  <c r="K686" i="3" s="1"/>
  <c r="I685" i="3"/>
  <c r="K685" i="3" s="1"/>
  <c r="I682" i="3"/>
  <c r="K682" i="3" s="1"/>
  <c r="I681" i="3"/>
  <c r="K681" i="3" s="1"/>
  <c r="I680" i="3"/>
  <c r="K680" i="3" s="1"/>
  <c r="I679" i="3"/>
  <c r="K679" i="3" s="1"/>
  <c r="I678" i="3"/>
  <c r="K678" i="3" s="1"/>
  <c r="I676" i="3"/>
  <c r="K676" i="3" s="1"/>
  <c r="I675" i="3"/>
  <c r="K675" i="3" s="1"/>
  <c r="I674" i="3"/>
  <c r="K674" i="3" s="1"/>
  <c r="I672" i="3"/>
  <c r="K672" i="3" s="1"/>
  <c r="I671" i="3"/>
  <c r="K671" i="3" s="1"/>
  <c r="I670" i="3"/>
  <c r="K670" i="3" s="1"/>
  <c r="I669" i="3"/>
  <c r="K669" i="3" s="1"/>
  <c r="I665" i="3"/>
  <c r="K665" i="3" s="1"/>
  <c r="I664" i="3"/>
  <c r="K664" i="3" s="1"/>
  <c r="I663" i="3"/>
  <c r="K663" i="3" s="1"/>
  <c r="I662" i="3"/>
  <c r="K662" i="3" s="1"/>
  <c r="I660" i="3"/>
  <c r="K660" i="3" s="1"/>
  <c r="I659" i="3"/>
  <c r="K659" i="3" s="1"/>
  <c r="I658" i="3"/>
  <c r="K658" i="3" s="1"/>
  <c r="I656" i="3"/>
  <c r="K656" i="3" s="1"/>
  <c r="I655" i="3"/>
  <c r="K655" i="3" s="1"/>
  <c r="I653" i="3"/>
  <c r="K653" i="3" s="1"/>
  <c r="I652" i="3"/>
  <c r="K652" i="3" s="1"/>
  <c r="I650" i="3"/>
  <c r="K650" i="3" s="1"/>
  <c r="I646" i="3"/>
  <c r="K646" i="3" s="1"/>
  <c r="I645" i="3"/>
  <c r="K645" i="3" s="1"/>
  <c r="I644" i="3"/>
  <c r="K644" i="3" s="1"/>
  <c r="I642" i="3"/>
  <c r="K642" i="3" s="1"/>
  <c r="I639" i="3"/>
  <c r="K639" i="3" s="1"/>
  <c r="I638" i="3"/>
  <c r="K638" i="3" s="1"/>
  <c r="I637" i="3"/>
  <c r="K637" i="3" s="1"/>
  <c r="I636" i="3"/>
  <c r="K636" i="3" s="1"/>
  <c r="I635" i="3"/>
  <c r="K635" i="3" s="1"/>
  <c r="I634" i="3"/>
  <c r="K634" i="3" s="1"/>
  <c r="I631" i="3"/>
  <c r="K631" i="3" s="1"/>
  <c r="I629" i="3"/>
  <c r="K629" i="3" s="1"/>
  <c r="I627" i="3"/>
  <c r="K627" i="3" s="1"/>
  <c r="I626" i="3"/>
  <c r="K626" i="3" s="1"/>
  <c r="I624" i="3"/>
  <c r="K624" i="3" s="1"/>
  <c r="I616" i="3"/>
  <c r="K616" i="3" s="1"/>
  <c r="I615" i="3"/>
  <c r="K615" i="3" s="1"/>
  <c r="I613" i="3"/>
  <c r="K613" i="3" s="1"/>
  <c r="I612" i="3"/>
  <c r="K612" i="3" s="1"/>
  <c r="I611" i="3"/>
  <c r="K611" i="3" s="1"/>
  <c r="I608" i="3"/>
  <c r="K608" i="3" s="1"/>
  <c r="I606" i="3"/>
  <c r="K606" i="3" s="1"/>
  <c r="I603" i="3"/>
  <c r="K603" i="3" s="1"/>
  <c r="I601" i="3"/>
  <c r="K601" i="3" s="1"/>
  <c r="I599" i="3"/>
  <c r="K599" i="3" s="1"/>
  <c r="I597" i="3"/>
  <c r="K597" i="3" s="1"/>
  <c r="I595" i="3"/>
  <c r="K595" i="3" s="1"/>
  <c r="I594" i="3"/>
  <c r="K594" i="3" s="1"/>
  <c r="I591" i="3"/>
  <c r="K591" i="3" s="1"/>
  <c r="I589" i="3"/>
  <c r="K589" i="3" s="1"/>
  <c r="I588" i="3"/>
  <c r="K588" i="3" s="1"/>
  <c r="I585" i="3"/>
  <c r="K585" i="3" s="1"/>
  <c r="I584" i="3"/>
  <c r="K584" i="3" s="1"/>
  <c r="I582" i="3"/>
  <c r="K582" i="3" s="1"/>
  <c r="I580" i="3"/>
  <c r="K580" i="3" s="1"/>
  <c r="I579" i="3"/>
  <c r="K579" i="3" s="1"/>
  <c r="I576" i="3"/>
  <c r="K576" i="3" s="1"/>
  <c r="I575" i="3"/>
  <c r="K575" i="3" s="1"/>
  <c r="I574" i="3"/>
  <c r="K574" i="3" s="1"/>
  <c r="I572" i="3"/>
  <c r="K572" i="3" s="1"/>
  <c r="I569" i="3"/>
  <c r="K569" i="3" s="1"/>
  <c r="I568" i="3"/>
  <c r="K568" i="3" s="1"/>
  <c r="I567" i="3"/>
  <c r="K567" i="3" s="1"/>
  <c r="I566" i="3"/>
  <c r="K566" i="3" s="1"/>
  <c r="I564" i="3"/>
  <c r="K564" i="3" s="1"/>
  <c r="I562" i="3"/>
  <c r="K562" i="3" s="1"/>
  <c r="I561" i="3"/>
  <c r="K561" i="3" s="1"/>
  <c r="I560" i="3"/>
  <c r="K560" i="3" s="1"/>
  <c r="I559" i="3"/>
  <c r="K559" i="3" s="1"/>
  <c r="I556" i="3"/>
  <c r="K556" i="3" s="1"/>
  <c r="I555" i="3"/>
  <c r="K555" i="3" s="1"/>
  <c r="I552" i="3"/>
  <c r="K552" i="3" s="1"/>
  <c r="I547" i="3"/>
  <c r="K547" i="3" s="1"/>
  <c r="I546" i="3"/>
  <c r="K546" i="3" s="1"/>
  <c r="I545" i="3"/>
  <c r="K545" i="3" s="1"/>
  <c r="I544" i="3"/>
  <c r="K544" i="3" s="1"/>
  <c r="I543" i="3"/>
  <c r="K543" i="3" s="1"/>
  <c r="I542" i="3"/>
  <c r="K542" i="3" s="1"/>
  <c r="I541" i="3"/>
  <c r="K541" i="3" s="1"/>
  <c r="I540" i="3"/>
  <c r="K540" i="3" s="1"/>
  <c r="I539" i="3"/>
  <c r="K539" i="3" s="1"/>
  <c r="I538" i="3"/>
  <c r="K538" i="3" s="1"/>
  <c r="I537" i="3"/>
  <c r="K537" i="3" s="1"/>
  <c r="I536" i="3"/>
  <c r="K536" i="3" s="1"/>
  <c r="I535" i="3"/>
  <c r="K535" i="3" s="1"/>
  <c r="I534" i="3"/>
  <c r="K534" i="3" s="1"/>
  <c r="I533" i="3"/>
  <c r="K533" i="3" s="1"/>
  <c r="I532" i="3"/>
  <c r="K532" i="3" s="1"/>
  <c r="I531" i="3"/>
  <c r="K531" i="3" s="1"/>
  <c r="I530" i="3"/>
  <c r="K530" i="3" s="1"/>
  <c r="I529" i="3"/>
  <c r="K529" i="3" s="1"/>
  <c r="I528" i="3"/>
  <c r="K528" i="3" s="1"/>
  <c r="I527" i="3"/>
  <c r="K527" i="3" s="1"/>
  <c r="I526" i="3"/>
  <c r="K526" i="3" s="1"/>
  <c r="I525" i="3"/>
  <c r="K525" i="3" s="1"/>
  <c r="I524" i="3"/>
  <c r="K524" i="3" s="1"/>
  <c r="I523" i="3"/>
  <c r="K523" i="3" s="1"/>
  <c r="I522" i="3"/>
  <c r="K522" i="3" s="1"/>
  <c r="I521" i="3"/>
  <c r="K521" i="3" s="1"/>
  <c r="I520" i="3"/>
  <c r="K520" i="3" s="1"/>
  <c r="I519" i="3"/>
  <c r="K519" i="3" s="1"/>
  <c r="I517" i="3"/>
  <c r="K517" i="3" s="1"/>
  <c r="I516" i="3"/>
  <c r="K516" i="3" s="1"/>
  <c r="I515" i="3"/>
  <c r="K515" i="3" s="1"/>
  <c r="I514" i="3"/>
  <c r="K514" i="3" s="1"/>
  <c r="I513" i="3"/>
  <c r="K513" i="3" s="1"/>
  <c r="I512" i="3"/>
  <c r="K512" i="3" s="1"/>
  <c r="I511" i="3"/>
  <c r="K511" i="3" s="1"/>
  <c r="I510" i="3"/>
  <c r="K510" i="3" s="1"/>
  <c r="I509" i="3"/>
  <c r="K509" i="3" s="1"/>
  <c r="I508" i="3"/>
  <c r="K508" i="3" s="1"/>
  <c r="I507" i="3"/>
  <c r="K507" i="3" s="1"/>
  <c r="I506" i="3"/>
  <c r="K506" i="3" s="1"/>
  <c r="I505" i="3"/>
  <c r="K505" i="3" s="1"/>
  <c r="I504" i="3"/>
  <c r="K504" i="3" s="1"/>
  <c r="I503" i="3"/>
  <c r="K503" i="3" s="1"/>
  <c r="I502" i="3"/>
  <c r="K502" i="3" s="1"/>
  <c r="I501" i="3"/>
  <c r="K501" i="3" s="1"/>
  <c r="I500" i="3"/>
  <c r="K500" i="3" s="1"/>
  <c r="I499" i="3"/>
  <c r="K499" i="3" s="1"/>
  <c r="I498" i="3"/>
  <c r="K498" i="3" s="1"/>
  <c r="I497" i="3"/>
  <c r="K497" i="3" s="1"/>
  <c r="I496" i="3"/>
  <c r="K496" i="3" s="1"/>
  <c r="I495" i="3"/>
  <c r="K495" i="3" s="1"/>
  <c r="I494" i="3"/>
  <c r="K494" i="3" s="1"/>
  <c r="I493" i="3"/>
  <c r="K493" i="3" s="1"/>
  <c r="I492" i="3"/>
  <c r="K492" i="3" s="1"/>
  <c r="I491" i="3"/>
  <c r="K491" i="3" s="1"/>
  <c r="I490" i="3"/>
  <c r="K490" i="3" s="1"/>
  <c r="I489" i="3"/>
  <c r="K489" i="3" s="1"/>
  <c r="I488" i="3"/>
  <c r="K488" i="3" s="1"/>
  <c r="I487" i="3"/>
  <c r="K487" i="3" s="1"/>
  <c r="I486" i="3"/>
  <c r="K486" i="3" s="1"/>
  <c r="I485" i="3"/>
  <c r="K485" i="3" s="1"/>
  <c r="I484" i="3"/>
  <c r="K484" i="3" s="1"/>
  <c r="I483" i="3"/>
  <c r="K483" i="3" s="1"/>
  <c r="I482" i="3"/>
  <c r="K482" i="3" s="1"/>
  <c r="I481" i="3"/>
  <c r="K481" i="3" s="1"/>
  <c r="I480" i="3"/>
  <c r="K480" i="3" s="1"/>
  <c r="I479" i="3"/>
  <c r="K479" i="3" s="1"/>
  <c r="I478" i="3"/>
  <c r="K478" i="3" s="1"/>
  <c r="I477" i="3"/>
  <c r="K477" i="3" s="1"/>
  <c r="I476" i="3"/>
  <c r="K476" i="3" s="1"/>
  <c r="I475" i="3"/>
  <c r="K475" i="3" s="1"/>
  <c r="I474" i="3"/>
  <c r="K474" i="3" s="1"/>
  <c r="I473" i="3"/>
  <c r="K473" i="3" s="1"/>
  <c r="I472" i="3"/>
  <c r="K472" i="3" s="1"/>
  <c r="I471" i="3"/>
  <c r="K471" i="3" s="1"/>
  <c r="I470" i="3"/>
  <c r="K470" i="3" s="1"/>
  <c r="I469" i="3"/>
  <c r="K469" i="3" s="1"/>
  <c r="I468" i="3"/>
  <c r="K468" i="3" s="1"/>
  <c r="I467" i="3"/>
  <c r="K467" i="3" s="1"/>
  <c r="I466" i="3"/>
  <c r="K466" i="3" s="1"/>
  <c r="I465" i="3"/>
  <c r="K465" i="3" s="1"/>
  <c r="I464" i="3"/>
  <c r="K464" i="3" s="1"/>
  <c r="I463" i="3"/>
  <c r="K463" i="3" s="1"/>
  <c r="I462" i="3"/>
  <c r="K462" i="3" s="1"/>
  <c r="I454" i="3"/>
  <c r="K454" i="3" s="1"/>
  <c r="I452" i="3"/>
  <c r="K452" i="3" s="1"/>
  <c r="I450" i="3"/>
  <c r="K450" i="3" s="1"/>
  <c r="I447" i="3"/>
  <c r="K447" i="3" s="1"/>
  <c r="I445" i="3"/>
  <c r="K445" i="3" s="1"/>
  <c r="I442" i="3"/>
  <c r="K442" i="3" s="1"/>
  <c r="I440" i="3"/>
  <c r="K440" i="3" s="1"/>
  <c r="I439" i="3"/>
  <c r="K439" i="3" s="1"/>
  <c r="I438" i="3"/>
  <c r="K438" i="3" s="1"/>
  <c r="I436" i="3"/>
  <c r="K436" i="3" s="1"/>
  <c r="I435" i="3"/>
  <c r="K435" i="3" s="1"/>
  <c r="I433" i="3"/>
  <c r="K433" i="3" s="1"/>
  <c r="I429" i="3"/>
  <c r="K429" i="3" s="1"/>
  <c r="I427" i="3"/>
  <c r="K427" i="3" s="1"/>
  <c r="I426" i="3"/>
  <c r="K426" i="3" s="1"/>
  <c r="I424" i="3"/>
  <c r="K424" i="3" s="1"/>
  <c r="I423" i="3"/>
  <c r="K423" i="3" s="1"/>
  <c r="I421" i="3"/>
  <c r="K421" i="3" s="1"/>
  <c r="I420" i="3"/>
  <c r="K420" i="3" s="1"/>
  <c r="I418" i="3"/>
  <c r="K418" i="3" s="1"/>
  <c r="I417" i="3"/>
  <c r="K417" i="3" s="1"/>
  <c r="I415" i="3"/>
  <c r="K415" i="3" s="1"/>
  <c r="I414" i="3"/>
  <c r="K414" i="3" s="1"/>
  <c r="I412" i="3"/>
  <c r="K412" i="3" s="1"/>
  <c r="I411" i="3"/>
  <c r="K411" i="3" s="1"/>
  <c r="I409" i="3"/>
  <c r="K409" i="3" s="1"/>
  <c r="I408" i="3"/>
  <c r="K408" i="3" s="1"/>
  <c r="I406" i="3"/>
  <c r="K406" i="3" s="1"/>
  <c r="I404" i="3"/>
  <c r="K404" i="3" s="1"/>
  <c r="I402" i="3"/>
  <c r="K402" i="3" s="1"/>
  <c r="I400" i="3"/>
  <c r="K400" i="3" s="1"/>
  <c r="I397" i="3"/>
  <c r="K397" i="3" s="1"/>
  <c r="I395" i="3"/>
  <c r="K395" i="3" s="1"/>
  <c r="I393" i="3"/>
  <c r="K393" i="3" s="1"/>
  <c r="I392" i="3"/>
  <c r="K392" i="3" s="1"/>
  <c r="I390" i="3"/>
  <c r="K390" i="3" s="1"/>
  <c r="I388" i="3"/>
  <c r="K388" i="3" s="1"/>
  <c r="I385" i="3"/>
  <c r="K385" i="3" s="1"/>
  <c r="I383" i="3"/>
  <c r="K383" i="3" s="1"/>
  <c r="I382" i="3"/>
  <c r="K382" i="3" s="1"/>
  <c r="I380" i="3"/>
  <c r="K380" i="3" s="1"/>
  <c r="I379" i="3"/>
  <c r="K379" i="3" s="1"/>
  <c r="I377" i="3"/>
  <c r="K377" i="3" s="1"/>
  <c r="I376" i="3"/>
  <c r="K376" i="3" s="1"/>
  <c r="I374" i="3"/>
  <c r="K374" i="3" s="1"/>
  <c r="I373" i="3"/>
  <c r="K373" i="3" s="1"/>
  <c r="I371" i="3"/>
  <c r="K371" i="3" s="1"/>
  <c r="I370" i="3"/>
  <c r="K370" i="3" s="1"/>
  <c r="I367" i="3"/>
  <c r="K367" i="3" s="1"/>
  <c r="I365" i="3"/>
  <c r="K365" i="3" s="1"/>
  <c r="I364" i="3"/>
  <c r="K364" i="3" s="1"/>
  <c r="I362" i="3"/>
  <c r="K362" i="3" s="1"/>
  <c r="I360" i="3"/>
  <c r="K360" i="3" s="1"/>
  <c r="I359" i="3"/>
  <c r="K359" i="3" s="1"/>
  <c r="I358" i="3"/>
  <c r="K358" i="3" s="1"/>
  <c r="I356" i="3"/>
  <c r="K356" i="3" s="1"/>
  <c r="I354" i="3"/>
  <c r="K354" i="3" s="1"/>
  <c r="I349" i="3"/>
  <c r="K349" i="3" s="1"/>
  <c r="I346" i="3"/>
  <c r="K346" i="3" s="1"/>
  <c r="I343" i="3"/>
  <c r="K343" i="3" s="1"/>
  <c r="I342" i="3"/>
  <c r="K342" i="3" s="1"/>
  <c r="I340" i="3"/>
  <c r="K340" i="3" s="1"/>
  <c r="I339" i="3"/>
  <c r="K339" i="3" s="1"/>
  <c r="I338" i="3"/>
  <c r="K338" i="3" s="1"/>
  <c r="I336" i="3"/>
  <c r="K336" i="3" s="1"/>
  <c r="I335" i="3"/>
  <c r="K335" i="3" s="1"/>
  <c r="I334" i="3"/>
  <c r="K334" i="3" s="1"/>
  <c r="I333" i="3"/>
  <c r="K333" i="3" s="1"/>
  <c r="I331" i="3"/>
  <c r="K331" i="3" s="1"/>
  <c r="K329" i="3"/>
  <c r="I329" i="3"/>
  <c r="K324" i="3"/>
  <c r="I324" i="3"/>
  <c r="K323" i="3"/>
  <c r="I323" i="3"/>
  <c r="K322" i="3"/>
  <c r="I322" i="3"/>
  <c r="K321" i="3"/>
  <c r="I321" i="3"/>
  <c r="K320" i="3"/>
  <c r="I320" i="3"/>
  <c r="K309" i="3"/>
  <c r="I309" i="3"/>
  <c r="K306" i="3"/>
  <c r="I306" i="3"/>
  <c r="K304" i="3"/>
  <c r="I304" i="3"/>
  <c r="K303" i="3"/>
  <c r="I303" i="3"/>
  <c r="K301" i="3"/>
  <c r="I301" i="3"/>
  <c r="K298" i="3"/>
  <c r="I298" i="3"/>
  <c r="K296" i="3"/>
  <c r="I296" i="3"/>
  <c r="K295" i="3"/>
  <c r="I295" i="3"/>
  <c r="K293" i="3"/>
  <c r="I293" i="3"/>
  <c r="K292" i="3"/>
  <c r="I292" i="3"/>
  <c r="K290" i="3"/>
  <c r="I290" i="3"/>
  <c r="K287" i="3"/>
  <c r="I287" i="3"/>
  <c r="K285" i="3"/>
  <c r="I285" i="3"/>
  <c r="K283" i="3"/>
  <c r="I283" i="3"/>
  <c r="K281" i="3"/>
  <c r="I281" i="3"/>
  <c r="K280" i="3"/>
  <c r="I280" i="3"/>
  <c r="K277" i="3"/>
  <c r="I277" i="3"/>
  <c r="K276" i="3"/>
  <c r="I276" i="3"/>
  <c r="K274" i="3"/>
  <c r="I274" i="3"/>
  <c r="K273" i="3"/>
  <c r="I273" i="3"/>
  <c r="K271" i="3"/>
  <c r="I271" i="3"/>
  <c r="K270" i="3"/>
  <c r="I270" i="3"/>
  <c r="K266" i="3"/>
  <c r="I266" i="3"/>
  <c r="K265" i="3"/>
  <c r="I265" i="3"/>
  <c r="K263" i="3"/>
  <c r="I263" i="3"/>
  <c r="K260" i="3"/>
  <c r="I260" i="3"/>
  <c r="K256" i="3"/>
  <c r="I256" i="3"/>
  <c r="K254" i="3"/>
  <c r="I254" i="3"/>
  <c r="K253" i="3"/>
  <c r="I253" i="3"/>
  <c r="K251" i="3"/>
  <c r="I251" i="3"/>
  <c r="K248" i="3"/>
  <c r="I248" i="3"/>
  <c r="K246" i="3"/>
  <c r="I246" i="3"/>
  <c r="K245" i="3"/>
  <c r="I245" i="3"/>
  <c r="K243" i="3"/>
  <c r="I243" i="3"/>
  <c r="K240" i="3"/>
  <c r="I240" i="3"/>
  <c r="K238" i="3"/>
  <c r="I238" i="3"/>
  <c r="K237" i="3"/>
  <c r="I237" i="3"/>
  <c r="K235" i="3"/>
  <c r="I235" i="3"/>
  <c r="K233" i="3"/>
  <c r="I233" i="3"/>
  <c r="K231" i="3"/>
  <c r="I231" i="3"/>
  <c r="K228" i="3"/>
  <c r="I228" i="3"/>
  <c r="K227" i="3"/>
  <c r="I227" i="3"/>
  <c r="K226" i="3"/>
  <c r="I226" i="3"/>
  <c r="K225" i="3"/>
  <c r="I225" i="3"/>
  <c r="K222" i="3"/>
  <c r="I222" i="3"/>
  <c r="K220" i="3"/>
  <c r="I220" i="3"/>
  <c r="K218" i="3"/>
  <c r="I218" i="3"/>
  <c r="K215" i="3"/>
  <c r="I215" i="3"/>
  <c r="K214" i="3"/>
  <c r="I214" i="3"/>
  <c r="K212" i="3"/>
  <c r="I212" i="3"/>
  <c r="K211" i="3"/>
  <c r="I211" i="3"/>
  <c r="K209" i="3"/>
  <c r="I209" i="3"/>
  <c r="K207" i="3"/>
  <c r="I207" i="3"/>
  <c r="K206" i="3"/>
  <c r="I206" i="3"/>
  <c r="K200" i="3"/>
  <c r="I200" i="3"/>
  <c r="K198" i="3"/>
  <c r="I198" i="3"/>
  <c r="K197" i="3"/>
  <c r="I197" i="3"/>
  <c r="K195" i="3"/>
  <c r="I195" i="3"/>
  <c r="K193" i="3"/>
  <c r="I193" i="3"/>
  <c r="K191" i="3"/>
  <c r="I191" i="3"/>
  <c r="K187" i="3"/>
  <c r="I187" i="3"/>
  <c r="K185" i="3"/>
  <c r="I185" i="3"/>
  <c r="K184" i="3"/>
  <c r="I184" i="3"/>
  <c r="K182" i="3"/>
  <c r="I182" i="3"/>
  <c r="K179" i="3"/>
  <c r="I179" i="3"/>
  <c r="K177" i="3"/>
  <c r="I177" i="3"/>
  <c r="K174" i="3"/>
  <c r="I174" i="3"/>
  <c r="K172" i="3"/>
  <c r="I172" i="3"/>
  <c r="K170" i="3"/>
  <c r="I170" i="3"/>
  <c r="K167" i="3"/>
  <c r="I167" i="3"/>
  <c r="K166" i="3"/>
  <c r="I166" i="3"/>
  <c r="K156" i="3"/>
  <c r="I156" i="3"/>
  <c r="K155" i="3"/>
  <c r="I155" i="3"/>
  <c r="K154" i="3"/>
  <c r="I154" i="3"/>
  <c r="K152" i="3"/>
  <c r="I152" i="3"/>
  <c r="K151" i="3"/>
  <c r="I151" i="3"/>
  <c r="K150" i="3"/>
  <c r="I150" i="3"/>
  <c r="K149" i="3"/>
  <c r="I149" i="3"/>
  <c r="K148" i="3"/>
  <c r="I148" i="3"/>
  <c r="K147" i="3"/>
  <c r="I147" i="3"/>
  <c r="K146" i="3"/>
  <c r="I146" i="3"/>
  <c r="K145" i="3"/>
  <c r="I145" i="3"/>
  <c r="K144" i="3"/>
  <c r="I144" i="3"/>
  <c r="K142" i="3"/>
  <c r="I142" i="3"/>
  <c r="K141" i="3"/>
  <c r="I141" i="3"/>
  <c r="K140" i="3"/>
  <c r="I140" i="3"/>
  <c r="K139" i="3"/>
  <c r="I139" i="3"/>
  <c r="K137" i="3"/>
  <c r="I137" i="3"/>
  <c r="K136" i="3"/>
  <c r="I136" i="3"/>
  <c r="K134" i="3"/>
  <c r="I134" i="3"/>
  <c r="K133" i="3"/>
  <c r="I133" i="3"/>
  <c r="K132" i="3"/>
  <c r="I132" i="3"/>
  <c r="K131" i="3"/>
  <c r="I131" i="3"/>
  <c r="K129" i="3"/>
  <c r="I129" i="3"/>
  <c r="K128" i="3"/>
  <c r="I128" i="3"/>
  <c r="K126" i="3"/>
  <c r="I126" i="3"/>
  <c r="K124" i="3"/>
  <c r="I124" i="3"/>
  <c r="K123" i="3"/>
  <c r="I123" i="3"/>
  <c r="K122" i="3"/>
  <c r="I122" i="3"/>
  <c r="K120" i="3"/>
  <c r="I120" i="3"/>
  <c r="K118" i="3"/>
  <c r="I118" i="3"/>
  <c r="K117" i="3"/>
  <c r="I117" i="3"/>
  <c r="K116" i="3"/>
  <c r="I116" i="3"/>
  <c r="K105" i="3"/>
  <c r="I105" i="3"/>
  <c r="K104" i="3"/>
  <c r="I104" i="3"/>
  <c r="K103" i="3"/>
  <c r="I103" i="3"/>
  <c r="K102" i="3"/>
  <c r="I102" i="3"/>
  <c r="K101" i="3"/>
  <c r="I101" i="3"/>
  <c r="K100" i="3"/>
  <c r="I100" i="3"/>
  <c r="K99" i="3"/>
  <c r="I99" i="3"/>
  <c r="K98" i="3"/>
  <c r="I98" i="3"/>
  <c r="K91" i="3"/>
  <c r="I91" i="3"/>
  <c r="K90" i="3"/>
  <c r="I90" i="3"/>
  <c r="K89" i="3"/>
  <c r="I89" i="3"/>
  <c r="K88" i="3"/>
  <c r="I88" i="3"/>
  <c r="K87" i="3"/>
  <c r="I87" i="3"/>
  <c r="K86" i="3"/>
  <c r="I86" i="3"/>
  <c r="K85" i="3"/>
  <c r="I85" i="3"/>
  <c r="K84" i="3"/>
  <c r="I84" i="3"/>
  <c r="K83" i="3"/>
  <c r="I83" i="3"/>
  <c r="K82" i="3"/>
  <c r="I82" i="3"/>
  <c r="K76" i="3"/>
  <c r="I76" i="3"/>
  <c r="K75" i="3"/>
  <c r="I75" i="3"/>
  <c r="K74" i="3"/>
  <c r="I74" i="3"/>
  <c r="K73" i="3"/>
  <c r="I73" i="3"/>
  <c r="K72" i="3"/>
  <c r="I72" i="3"/>
  <c r="K71" i="3"/>
  <c r="I71" i="3"/>
  <c r="K62" i="3"/>
  <c r="I62" i="3"/>
  <c r="K61" i="3"/>
  <c r="I61" i="3"/>
  <c r="K59" i="3"/>
  <c r="I59" i="3"/>
  <c r="K58" i="3"/>
  <c r="I58" i="3"/>
  <c r="K57" i="3"/>
  <c r="I57" i="3"/>
  <c r="K55" i="3"/>
  <c r="I55" i="3"/>
  <c r="K54" i="3"/>
  <c r="I54" i="3"/>
  <c r="K50" i="3"/>
  <c r="I50" i="3"/>
  <c r="K49" i="3"/>
  <c r="I49" i="3"/>
  <c r="K48" i="3"/>
  <c r="I48" i="3"/>
  <c r="K47" i="3"/>
  <c r="I47" i="3"/>
  <c r="K46" i="3"/>
  <c r="I46" i="3"/>
  <c r="K40" i="3"/>
  <c r="I40" i="3"/>
  <c r="K39" i="3"/>
  <c r="I39" i="3"/>
  <c r="K38" i="3"/>
  <c r="I38" i="3"/>
  <c r="K37" i="3"/>
  <c r="I37" i="3"/>
  <c r="K36" i="3"/>
  <c r="I36" i="3"/>
  <c r="K35" i="3"/>
  <c r="I35" i="3"/>
  <c r="K34" i="3"/>
  <c r="I34" i="3"/>
  <c r="K33" i="3"/>
  <c r="I33" i="3"/>
  <c r="K32" i="3"/>
  <c r="I32" i="3"/>
  <c r="K31" i="3"/>
  <c r="I31" i="3"/>
  <c r="K30" i="3"/>
  <c r="I30" i="3"/>
  <c r="K29" i="3"/>
  <c r="I29" i="3"/>
  <c r="K28" i="3"/>
  <c r="I28" i="3"/>
  <c r="K27" i="3"/>
  <c r="I27" i="3"/>
  <c r="K26" i="3"/>
  <c r="I26" i="3"/>
  <c r="K23" i="3"/>
  <c r="I23" i="3"/>
  <c r="K22" i="3"/>
  <c r="I22" i="3"/>
  <c r="K20" i="3"/>
  <c r="I20" i="3"/>
  <c r="K19" i="3"/>
  <c r="I19" i="3"/>
  <c r="K18" i="3"/>
  <c r="I18" i="3"/>
  <c r="K17" i="3"/>
  <c r="I17" i="3"/>
  <c r="K16" i="3"/>
  <c r="I16" i="3"/>
  <c r="K15" i="3"/>
  <c r="I15" i="3"/>
  <c r="I594" i="2"/>
  <c r="K594" i="2" s="1"/>
  <c r="I593" i="2"/>
  <c r="K593" i="2" s="1"/>
  <c r="I592" i="2"/>
  <c r="K592" i="2" s="1"/>
  <c r="I591" i="2"/>
  <c r="K591" i="2" s="1"/>
  <c r="I590" i="2"/>
  <c r="K590" i="2" s="1"/>
  <c r="I589" i="2"/>
  <c r="K589" i="2" s="1"/>
  <c r="I588" i="2"/>
  <c r="K588" i="2" s="1"/>
  <c r="I587" i="2"/>
  <c r="K587" i="2" s="1"/>
  <c r="K586" i="2"/>
  <c r="I585" i="2"/>
  <c r="K585" i="2" s="1"/>
  <c r="I584" i="2"/>
  <c r="K584" i="2" s="1"/>
  <c r="I583" i="2"/>
  <c r="K583" i="2" s="1"/>
  <c r="K582" i="2"/>
  <c r="I581" i="2"/>
  <c r="K581" i="2" s="1"/>
  <c r="I580" i="2"/>
  <c r="K580" i="2" s="1"/>
  <c r="I579" i="2"/>
  <c r="K579" i="2" s="1"/>
  <c r="I578" i="2"/>
  <c r="K578" i="2" s="1"/>
  <c r="I577" i="2"/>
  <c r="K577" i="2" s="1"/>
  <c r="I576" i="2"/>
  <c r="K576" i="2" s="1"/>
  <c r="I571" i="2"/>
  <c r="K571" i="2" s="1"/>
  <c r="I570" i="2"/>
  <c r="K570" i="2" s="1"/>
  <c r="I569" i="2"/>
  <c r="K569" i="2" s="1"/>
  <c r="I568" i="2"/>
  <c r="K568" i="2" s="1"/>
  <c r="K567" i="2"/>
  <c r="I564" i="2"/>
  <c r="K564" i="2" s="1"/>
  <c r="I563" i="2"/>
  <c r="K563" i="2" s="1"/>
  <c r="I561" i="2"/>
  <c r="K561" i="2" s="1"/>
  <c r="I559" i="2"/>
  <c r="K559" i="2" s="1"/>
  <c r="I558" i="2"/>
  <c r="K558" i="2" s="1"/>
  <c r="I557" i="2"/>
  <c r="K557" i="2" s="1"/>
  <c r="I556" i="2"/>
  <c r="K556" i="2" s="1"/>
  <c r="K553" i="2"/>
  <c r="K551" i="2"/>
  <c r="K550" i="2"/>
  <c r="K548" i="2"/>
  <c r="K547" i="2"/>
  <c r="K546" i="2"/>
  <c r="K545" i="2"/>
  <c r="K544" i="2"/>
  <c r="K543" i="2"/>
  <c r="K542" i="2"/>
  <c r="I538" i="2"/>
  <c r="K538" i="2" s="1"/>
  <c r="I532" i="2"/>
  <c r="K532" i="2" s="1"/>
  <c r="I531" i="2"/>
  <c r="K531" i="2" s="1"/>
  <c r="I530" i="2"/>
  <c r="K530" i="2" s="1"/>
  <c r="I528" i="2"/>
  <c r="K528" i="2" s="1"/>
  <c r="I527" i="2"/>
  <c r="K527" i="2" s="1"/>
  <c r="I526" i="2"/>
  <c r="K526" i="2" s="1"/>
  <c r="I525" i="2"/>
  <c r="K525" i="2" s="1"/>
  <c r="I524" i="2"/>
  <c r="K524" i="2" s="1"/>
  <c r="I523" i="2"/>
  <c r="K523" i="2" s="1"/>
  <c r="I522" i="2"/>
  <c r="K522" i="2" s="1"/>
  <c r="I521" i="2"/>
  <c r="K521" i="2" s="1"/>
  <c r="I520" i="2"/>
  <c r="K520" i="2" s="1"/>
  <c r="I519" i="2"/>
  <c r="K519" i="2" s="1"/>
  <c r="I518" i="2"/>
  <c r="K518" i="2" s="1"/>
  <c r="I517" i="2"/>
  <c r="K517" i="2" s="1"/>
  <c r="I516" i="2"/>
  <c r="K516" i="2" s="1"/>
  <c r="I515" i="2"/>
  <c r="K515" i="2" s="1"/>
  <c r="I514" i="2"/>
  <c r="K514" i="2" s="1"/>
  <c r="I513" i="2"/>
  <c r="K513" i="2" s="1"/>
  <c r="I507" i="2"/>
  <c r="K507" i="2" s="1"/>
  <c r="I505" i="2"/>
  <c r="K505" i="2" s="1"/>
  <c r="I504" i="2"/>
  <c r="K504" i="2" s="1"/>
  <c r="I503" i="2"/>
  <c r="K503" i="2" s="1"/>
  <c r="I502" i="2"/>
  <c r="K502" i="2" s="1"/>
  <c r="I501" i="2"/>
  <c r="K501" i="2" s="1"/>
  <c r="I499" i="2"/>
  <c r="K499" i="2" s="1"/>
  <c r="I498" i="2"/>
  <c r="K498" i="2" s="1"/>
  <c r="I497" i="2"/>
  <c r="K497" i="2" s="1"/>
  <c r="I496" i="2"/>
  <c r="K496" i="2" s="1"/>
  <c r="I495" i="2"/>
  <c r="K495" i="2" s="1"/>
  <c r="I494" i="2"/>
  <c r="K494" i="2" s="1"/>
  <c r="I493" i="2"/>
  <c r="K493" i="2" s="1"/>
  <c r="I492" i="2"/>
  <c r="K492" i="2" s="1"/>
  <c r="I486" i="2"/>
  <c r="K486" i="2" s="1"/>
  <c r="K485" i="2"/>
  <c r="K484" i="2"/>
  <c r="K482" i="2"/>
  <c r="I482" i="2"/>
  <c r="K481" i="2"/>
  <c r="I481" i="2"/>
  <c r="K480" i="2"/>
  <c r="I480" i="2"/>
  <c r="K478" i="2"/>
  <c r="I477" i="2"/>
  <c r="K477" i="2" s="1"/>
  <c r="I475" i="2"/>
  <c r="K475" i="2" s="1"/>
  <c r="I474" i="2"/>
  <c r="K474" i="2" s="1"/>
  <c r="I472" i="2"/>
  <c r="K472" i="2" s="1"/>
  <c r="I471" i="2"/>
  <c r="K471" i="2" s="1"/>
  <c r="I469" i="2"/>
  <c r="K469" i="2" s="1"/>
  <c r="I468" i="2"/>
  <c r="K468" i="2" s="1"/>
  <c r="I466" i="2"/>
  <c r="K466" i="2" s="1"/>
  <c r="I465" i="2"/>
  <c r="K465" i="2" s="1"/>
  <c r="I463" i="2"/>
  <c r="K463" i="2" s="1"/>
  <c r="I462" i="2"/>
  <c r="K462" i="2" s="1"/>
  <c r="I458" i="2"/>
  <c r="K458" i="2" s="1"/>
  <c r="I457" i="2"/>
  <c r="K457" i="2" s="1"/>
  <c r="I456" i="2"/>
  <c r="K456" i="2" s="1"/>
  <c r="I454" i="2"/>
  <c r="K454" i="2" s="1"/>
  <c r="I453" i="2"/>
  <c r="K453" i="2" s="1"/>
  <c r="I452" i="2"/>
  <c r="K452" i="2" s="1"/>
  <c r="I451" i="2"/>
  <c r="K451" i="2" s="1"/>
  <c r="I450" i="2"/>
  <c r="K450" i="2" s="1"/>
  <c r="I449" i="2"/>
  <c r="K449" i="2" s="1"/>
  <c r="I448" i="2"/>
  <c r="K448" i="2" s="1"/>
  <c r="I447" i="2"/>
  <c r="K447" i="2" s="1"/>
  <c r="I444" i="2"/>
  <c r="K444" i="2" s="1"/>
  <c r="I443" i="2"/>
  <c r="K443" i="2" s="1"/>
  <c r="I442" i="2"/>
  <c r="K442" i="2" s="1"/>
  <c r="I441" i="2"/>
  <c r="K441" i="2" s="1"/>
  <c r="I440" i="2"/>
  <c r="K440" i="2" s="1"/>
  <c r="I439" i="2"/>
  <c r="K439" i="2" s="1"/>
  <c r="I438" i="2"/>
  <c r="K438" i="2" s="1"/>
  <c r="I437" i="2"/>
  <c r="K437" i="2" s="1"/>
  <c r="I436" i="2"/>
  <c r="K436" i="2" s="1"/>
  <c r="I435" i="2"/>
  <c r="K435" i="2" s="1"/>
  <c r="I429" i="2"/>
  <c r="K429" i="2" s="1"/>
  <c r="I427" i="2"/>
  <c r="K427" i="2" s="1"/>
  <c r="I425" i="2"/>
  <c r="K425" i="2" s="1"/>
  <c r="I423" i="2"/>
  <c r="K423" i="2" s="1"/>
  <c r="I421" i="2"/>
  <c r="K421" i="2" s="1"/>
  <c r="K418" i="2"/>
  <c r="K416" i="2"/>
  <c r="I413" i="2"/>
  <c r="K413" i="2" s="1"/>
  <c r="I411" i="2"/>
  <c r="K411" i="2" s="1"/>
  <c r="I409" i="2"/>
  <c r="K409" i="2" s="1"/>
  <c r="I407" i="2"/>
  <c r="K407" i="2" s="1"/>
  <c r="K405" i="2"/>
  <c r="I405" i="2"/>
  <c r="K403" i="2"/>
  <c r="I403" i="2"/>
  <c r="K401" i="2"/>
  <c r="I401" i="2"/>
  <c r="K400" i="2"/>
  <c r="I400" i="2"/>
  <c r="K398" i="2"/>
  <c r="I398" i="2"/>
  <c r="K397" i="2"/>
  <c r="I397" i="2"/>
  <c r="K393" i="2"/>
  <c r="I393" i="2"/>
  <c r="K392" i="2"/>
  <c r="I391" i="2"/>
  <c r="K391" i="2" s="1"/>
  <c r="K390" i="2"/>
  <c r="I389" i="2"/>
  <c r="K389" i="2" s="1"/>
  <c r="I388" i="2"/>
  <c r="K388" i="2" s="1"/>
  <c r="K381" i="2"/>
  <c r="K379" i="2"/>
  <c r="K378" i="2"/>
  <c r="K377" i="2"/>
  <c r="I375" i="2"/>
  <c r="K375" i="2" s="1"/>
  <c r="I373" i="2"/>
  <c r="K373" i="2" s="1"/>
  <c r="I372" i="2"/>
  <c r="K372" i="2" s="1"/>
  <c r="I371" i="2"/>
  <c r="K371" i="2" s="1"/>
  <c r="I370" i="2"/>
  <c r="K370" i="2" s="1"/>
  <c r="I369" i="2"/>
  <c r="K369" i="2" s="1"/>
  <c r="I366" i="2"/>
  <c r="K366" i="2" s="1"/>
  <c r="I365" i="2"/>
  <c r="K365" i="2" s="1"/>
  <c r="I364" i="2"/>
  <c r="K364" i="2" s="1"/>
  <c r="I363" i="2"/>
  <c r="K363" i="2" s="1"/>
  <c r="I362" i="2"/>
  <c r="K362" i="2" s="1"/>
  <c r="I361" i="2"/>
  <c r="K361" i="2" s="1"/>
  <c r="I360" i="2"/>
  <c r="K360" i="2" s="1"/>
  <c r="I359" i="2"/>
  <c r="K359" i="2" s="1"/>
  <c r="I358" i="2"/>
  <c r="K358" i="2" s="1"/>
  <c r="I357" i="2"/>
  <c r="K357" i="2" s="1"/>
  <c r="I356" i="2"/>
  <c r="K356" i="2" s="1"/>
  <c r="I355" i="2"/>
  <c r="K355" i="2" s="1"/>
  <c r="K348" i="2"/>
  <c r="K347" i="2"/>
  <c r="K346" i="2"/>
  <c r="K345" i="2"/>
  <c r="K344" i="2"/>
  <c r="K343" i="2"/>
  <c r="K341" i="2"/>
  <c r="K340" i="2"/>
  <c r="I337" i="2"/>
  <c r="K337" i="2" s="1"/>
  <c r="I336" i="2"/>
  <c r="K336" i="2" s="1"/>
  <c r="I333" i="2"/>
  <c r="K333" i="2" s="1"/>
  <c r="I331" i="2"/>
  <c r="K331" i="2" s="1"/>
  <c r="I330" i="2"/>
  <c r="K330" i="2" s="1"/>
  <c r="I328" i="2"/>
  <c r="K328" i="2" s="1"/>
  <c r="I327" i="2"/>
  <c r="K327" i="2" s="1"/>
  <c r="I325" i="2"/>
  <c r="K325" i="2" s="1"/>
  <c r="K318" i="2"/>
  <c r="I318" i="2"/>
  <c r="K316" i="2"/>
  <c r="I316" i="2"/>
  <c r="K314" i="2"/>
  <c r="I314" i="2"/>
  <c r="K313" i="2"/>
  <c r="I313" i="2"/>
  <c r="K312" i="2"/>
  <c r="I312" i="2"/>
  <c r="K310" i="2"/>
  <c r="I310" i="2"/>
  <c r="K307" i="2"/>
  <c r="I307" i="2"/>
  <c r="K306" i="2"/>
  <c r="I306" i="2"/>
  <c r="K305" i="2"/>
  <c r="I305" i="2"/>
  <c r="K304" i="2"/>
  <c r="I304" i="2"/>
  <c r="K302" i="2"/>
  <c r="I302" i="2"/>
  <c r="K301" i="2"/>
  <c r="I301" i="2"/>
  <c r="K300" i="2"/>
  <c r="I300" i="2"/>
  <c r="K297" i="2"/>
  <c r="I297" i="2"/>
  <c r="K296" i="2"/>
  <c r="I296" i="2"/>
  <c r="K295" i="2"/>
  <c r="I295" i="2"/>
  <c r="K293" i="2"/>
  <c r="I293" i="2"/>
  <c r="K292" i="2"/>
  <c r="I292" i="2"/>
  <c r="K291" i="2"/>
  <c r="I291" i="2"/>
  <c r="K286" i="2"/>
  <c r="I286" i="2"/>
  <c r="K284" i="2"/>
  <c r="I284" i="2"/>
  <c r="K282" i="2"/>
  <c r="I282" i="2"/>
  <c r="K281" i="2"/>
  <c r="I281" i="2"/>
  <c r="K279" i="2"/>
  <c r="I279" i="2"/>
  <c r="K277" i="2"/>
  <c r="I277" i="2"/>
  <c r="K274" i="2"/>
  <c r="I274" i="2"/>
  <c r="K272" i="2"/>
  <c r="I272" i="2"/>
  <c r="K270" i="2"/>
  <c r="I270" i="2"/>
  <c r="K268" i="2"/>
  <c r="I268" i="2"/>
  <c r="K267" i="2"/>
  <c r="I267" i="2"/>
  <c r="K265" i="2"/>
  <c r="I265" i="2"/>
  <c r="K264" i="2"/>
  <c r="I264" i="2"/>
  <c r="K261" i="2"/>
  <c r="I261" i="2"/>
  <c r="K259" i="2"/>
  <c r="I259" i="2"/>
  <c r="K258" i="2"/>
  <c r="I258" i="2"/>
  <c r="K256" i="2"/>
  <c r="I256" i="2"/>
  <c r="K254" i="2"/>
  <c r="I254" i="2"/>
  <c r="K252" i="2"/>
  <c r="I252" i="2"/>
  <c r="K247" i="2"/>
  <c r="I247" i="2"/>
  <c r="K246" i="2"/>
  <c r="I246" i="2"/>
  <c r="K245" i="2"/>
  <c r="I245" i="2"/>
  <c r="K239" i="2"/>
  <c r="K238" i="2"/>
  <c r="K236" i="2"/>
  <c r="I236" i="2"/>
  <c r="K233" i="2"/>
  <c r="I233" i="2"/>
  <c r="K231" i="2"/>
  <c r="K230" i="2"/>
  <c r="K229" i="2"/>
  <c r="I227" i="2"/>
  <c r="K227" i="2" s="1"/>
  <c r="I224" i="2"/>
  <c r="K224" i="2" s="1"/>
  <c r="I223" i="2"/>
  <c r="K223" i="2" s="1"/>
  <c r="I222" i="2"/>
  <c r="K222" i="2" s="1"/>
  <c r="I220" i="2"/>
  <c r="K220" i="2" s="1"/>
  <c r="I219" i="2"/>
  <c r="K219" i="2" s="1"/>
  <c r="I218" i="2"/>
  <c r="K218" i="2" s="1"/>
  <c r="I217" i="2"/>
  <c r="K217" i="2" s="1"/>
  <c r="I216" i="2"/>
  <c r="K216" i="2" s="1"/>
  <c r="I215" i="2"/>
  <c r="K215" i="2" s="1"/>
  <c r="I214" i="2"/>
  <c r="K214" i="2" s="1"/>
  <c r="I213" i="2"/>
  <c r="K213" i="2" s="1"/>
  <c r="I212" i="2"/>
  <c r="K212" i="2" s="1"/>
  <c r="I211" i="2"/>
  <c r="K211" i="2" s="1"/>
  <c r="I210" i="2"/>
  <c r="K210" i="2" s="1"/>
  <c r="K208" i="2"/>
  <c r="I207" i="2"/>
  <c r="K207" i="2" s="1"/>
  <c r="I205" i="2"/>
  <c r="K205" i="2" s="1"/>
  <c r="I204" i="2"/>
  <c r="K204" i="2" s="1"/>
  <c r="I203" i="2"/>
  <c r="K203" i="2" s="1"/>
  <c r="I195" i="2"/>
  <c r="K195" i="2" s="1"/>
  <c r="I193" i="2"/>
  <c r="K193" i="2" s="1"/>
  <c r="I192" i="2"/>
  <c r="K192" i="2" s="1"/>
  <c r="K191" i="2"/>
  <c r="I191" i="2"/>
  <c r="K189" i="2"/>
  <c r="I189" i="2"/>
  <c r="K187" i="2"/>
  <c r="I187" i="2"/>
  <c r="K186" i="2"/>
  <c r="I186" i="2"/>
  <c r="K184" i="2"/>
  <c r="I184" i="2"/>
  <c r="K183" i="2"/>
  <c r="I183" i="2"/>
  <c r="K182" i="2"/>
  <c r="I182" i="2"/>
  <c r="K181" i="2"/>
  <c r="I181" i="2"/>
  <c r="K180" i="2"/>
  <c r="I180" i="2"/>
  <c r="K178" i="2"/>
  <c r="I178" i="2"/>
  <c r="K177" i="2"/>
  <c r="I177" i="2"/>
  <c r="K176" i="2"/>
  <c r="I176" i="2"/>
  <c r="K175" i="2"/>
  <c r="I175" i="2"/>
  <c r="K173" i="2"/>
  <c r="I173" i="2"/>
  <c r="K172" i="2"/>
  <c r="I172" i="2"/>
  <c r="K171" i="2"/>
  <c r="I171" i="2"/>
  <c r="K169" i="2"/>
  <c r="I169" i="2"/>
  <c r="K168" i="2"/>
  <c r="I168" i="2"/>
  <c r="K167" i="2"/>
  <c r="I167" i="2"/>
  <c r="K164" i="2"/>
  <c r="I164" i="2"/>
  <c r="K163" i="2"/>
  <c r="I163" i="2"/>
  <c r="K162" i="2"/>
  <c r="I162" i="2"/>
  <c r="K160" i="2"/>
  <c r="I158" i="2"/>
  <c r="K158" i="2" s="1"/>
  <c r="I157" i="2"/>
  <c r="K157" i="2" s="1"/>
  <c r="I156" i="2"/>
  <c r="K156" i="2" s="1"/>
  <c r="I154" i="2"/>
  <c r="K154" i="2" s="1"/>
  <c r="I153" i="2"/>
  <c r="K153" i="2" s="1"/>
  <c r="I151" i="2"/>
  <c r="K151" i="2" s="1"/>
  <c r="I150" i="2"/>
  <c r="K150" i="2" s="1"/>
  <c r="I149" i="2"/>
  <c r="K149" i="2" s="1"/>
  <c r="I148" i="2"/>
  <c r="K148" i="2" s="1"/>
  <c r="I147" i="2"/>
  <c r="K147" i="2" s="1"/>
  <c r="I145" i="2"/>
  <c r="K145" i="2" s="1"/>
  <c r="I144" i="2"/>
  <c r="K144" i="2" s="1"/>
  <c r="I143" i="2"/>
  <c r="K143" i="2" s="1"/>
  <c r="I142" i="2"/>
  <c r="K142" i="2" s="1"/>
  <c r="I140" i="2"/>
  <c r="K140" i="2" s="1"/>
  <c r="I139" i="2"/>
  <c r="K139" i="2" s="1"/>
  <c r="I138" i="2"/>
  <c r="K138" i="2" s="1"/>
  <c r="I136" i="2"/>
  <c r="K136" i="2" s="1"/>
  <c r="I135" i="2"/>
  <c r="K135" i="2" s="1"/>
  <c r="I134" i="2"/>
  <c r="K134" i="2" s="1"/>
  <c r="I133" i="2"/>
  <c r="K133" i="2" s="1"/>
  <c r="I131" i="2"/>
  <c r="K131" i="2" s="1"/>
  <c r="I130" i="2"/>
  <c r="K130" i="2" s="1"/>
  <c r="I129" i="2"/>
  <c r="K129" i="2" s="1"/>
  <c r="I128" i="2"/>
  <c r="K128" i="2" s="1"/>
  <c r="I127" i="2"/>
  <c r="K127" i="2" s="1"/>
  <c r="I118" i="2"/>
  <c r="K118" i="2" s="1"/>
  <c r="I117" i="2"/>
  <c r="K117" i="2" s="1"/>
  <c r="I116" i="2"/>
  <c r="K116" i="2" s="1"/>
  <c r="I115" i="2"/>
  <c r="K115" i="2" s="1"/>
  <c r="I114" i="2"/>
  <c r="K114" i="2" s="1"/>
  <c r="I113" i="2"/>
  <c r="K113" i="2" s="1"/>
  <c r="I112" i="2"/>
  <c r="K112" i="2" s="1"/>
  <c r="I111" i="2"/>
  <c r="K111" i="2" s="1"/>
  <c r="I110" i="2"/>
  <c r="K110" i="2" s="1"/>
  <c r="I109" i="2"/>
  <c r="K109" i="2" s="1"/>
  <c r="I108" i="2"/>
  <c r="K108" i="2" s="1"/>
  <c r="I103" i="2"/>
  <c r="K103" i="2" s="1"/>
  <c r="I102" i="2"/>
  <c r="K102" i="2" s="1"/>
  <c r="I101" i="2"/>
  <c r="K101" i="2" s="1"/>
  <c r="I100" i="2"/>
  <c r="K100" i="2" s="1"/>
  <c r="I99" i="2"/>
  <c r="K99" i="2" s="1"/>
  <c r="I98" i="2"/>
  <c r="K98" i="2" s="1"/>
  <c r="I97" i="2"/>
  <c r="K97" i="2" s="1"/>
  <c r="I89" i="2"/>
  <c r="K89" i="2" s="1"/>
  <c r="I88" i="2"/>
  <c r="K88" i="2" s="1"/>
  <c r="K86" i="2"/>
  <c r="K85" i="2"/>
  <c r="I85" i="2"/>
  <c r="K84" i="2"/>
  <c r="K83" i="2"/>
  <c r="K82" i="2"/>
  <c r="K81" i="2"/>
  <c r="K80" i="2"/>
  <c r="I79" i="2"/>
  <c r="K79" i="2" s="1"/>
  <c r="K78" i="2"/>
  <c r="K77" i="2"/>
  <c r="K76" i="2"/>
  <c r="I75" i="2"/>
  <c r="K75" i="2" s="1"/>
  <c r="K74" i="2"/>
  <c r="I73" i="2"/>
  <c r="K73" i="2" s="1"/>
  <c r="K72" i="2"/>
  <c r="I71" i="2"/>
  <c r="K71" i="2" s="1"/>
  <c r="K70" i="2"/>
  <c r="K69" i="2"/>
  <c r="K66" i="2"/>
  <c r="I65" i="2"/>
  <c r="K65" i="2" s="1"/>
  <c r="I62" i="2"/>
  <c r="K62" i="2" s="1"/>
  <c r="I61" i="2"/>
  <c r="K61" i="2" s="1"/>
  <c r="I60" i="2"/>
  <c r="K60" i="2" s="1"/>
  <c r="I58" i="2"/>
  <c r="K58" i="2" s="1"/>
  <c r="I57" i="2"/>
  <c r="K57" i="2" s="1"/>
  <c r="I56" i="2"/>
  <c r="K56" i="2" s="1"/>
  <c r="I55" i="2"/>
  <c r="K55" i="2" s="1"/>
  <c r="K53" i="2"/>
  <c r="K52" i="2"/>
  <c r="K51" i="2"/>
  <c r="K50" i="2"/>
  <c r="K49" i="2"/>
  <c r="K47" i="2"/>
  <c r="K46" i="2"/>
  <c r="K45" i="2"/>
  <c r="K44" i="2"/>
  <c r="K43" i="2"/>
  <c r="K42" i="2"/>
  <c r="K41" i="2"/>
  <c r="K40" i="2"/>
  <c r="K39" i="2"/>
  <c r="I34" i="2"/>
  <c r="K34" i="2" s="1"/>
  <c r="K27" i="2"/>
  <c r="K26" i="2"/>
  <c r="K25" i="2"/>
  <c r="K23" i="2"/>
  <c r="K22" i="2"/>
  <c r="I19" i="2"/>
  <c r="K19" i="2" s="1"/>
  <c r="I17" i="2"/>
  <c r="K17" i="2" s="1"/>
  <c r="K16" i="2"/>
  <c r="I14" i="2"/>
  <c r="K14" i="2" s="1"/>
  <c r="I13" i="2"/>
  <c r="K13" i="2" s="1"/>
  <c r="F527" i="7"/>
  <c r="H527" i="7" s="1"/>
  <c r="H526" i="7"/>
  <c r="F526" i="7"/>
  <c r="H525" i="7"/>
  <c r="F525" i="7"/>
  <c r="H524" i="7"/>
  <c r="F524" i="7"/>
  <c r="H523" i="7"/>
  <c r="F523" i="7"/>
  <c r="H522" i="7"/>
  <c r="F522" i="7"/>
  <c r="H521" i="7"/>
  <c r="F521" i="7"/>
  <c r="H520" i="7"/>
  <c r="F520" i="7"/>
  <c r="H519" i="7"/>
  <c r="F519" i="7"/>
  <c r="H518" i="7"/>
  <c r="F518" i="7"/>
  <c r="H517" i="7"/>
  <c r="F517" i="7"/>
  <c r="H516" i="7"/>
  <c r="F516" i="7"/>
  <c r="H515" i="7"/>
  <c r="F515" i="7"/>
  <c r="H514" i="7"/>
  <c r="F514" i="7"/>
  <c r="H513" i="7"/>
  <c r="F513" i="7"/>
  <c r="H512" i="7"/>
  <c r="F512" i="7"/>
  <c r="H511" i="7"/>
  <c r="F511" i="7"/>
  <c r="H510" i="7"/>
  <c r="F510" i="7"/>
  <c r="H509" i="7"/>
  <c r="F509" i="7"/>
  <c r="H508" i="7"/>
  <c r="F508" i="7"/>
  <c r="H507" i="7"/>
  <c r="F507" i="7"/>
  <c r="H506" i="7"/>
  <c r="F506" i="7"/>
  <c r="H505" i="7"/>
  <c r="F505" i="7"/>
  <c r="H504" i="7"/>
  <c r="F504" i="7"/>
  <c r="H503" i="7"/>
  <c r="F503" i="7"/>
  <c r="H502" i="7"/>
  <c r="F502" i="7"/>
  <c r="H501" i="7"/>
  <c r="F501" i="7"/>
  <c r="H500" i="7"/>
  <c r="F500" i="7"/>
  <c r="H499" i="7"/>
  <c r="F499" i="7"/>
  <c r="H498" i="7"/>
  <c r="F498" i="7"/>
  <c r="H497" i="7"/>
  <c r="F497" i="7"/>
  <c r="H496" i="7"/>
  <c r="F496" i="7"/>
  <c r="H495" i="7"/>
  <c r="F495" i="7"/>
  <c r="H494" i="7"/>
  <c r="F494" i="7"/>
  <c r="H493" i="7"/>
  <c r="F493" i="7"/>
  <c r="H492" i="7"/>
  <c r="F492" i="7"/>
  <c r="H491" i="7"/>
  <c r="F491" i="7"/>
  <c r="H490" i="7"/>
  <c r="F490" i="7"/>
  <c r="H489" i="7"/>
  <c r="F489" i="7"/>
  <c r="H488" i="7"/>
  <c r="F488" i="7"/>
  <c r="H487" i="7"/>
  <c r="F487" i="7"/>
  <c r="H486" i="7"/>
  <c r="F486" i="7"/>
  <c r="H485" i="7"/>
  <c r="F485" i="7"/>
  <c r="H484" i="7"/>
  <c r="F484" i="7"/>
  <c r="H483" i="7"/>
  <c r="F483" i="7"/>
  <c r="H482" i="7"/>
  <c r="F482" i="7"/>
  <c r="H481" i="7"/>
  <c r="F481" i="7"/>
  <c r="H480" i="7"/>
  <c r="F480" i="7"/>
  <c r="H479" i="7"/>
  <c r="F479" i="7"/>
  <c r="H478" i="7"/>
  <c r="F478" i="7"/>
  <c r="H477" i="7"/>
  <c r="F477" i="7"/>
  <c r="H476" i="7"/>
  <c r="F476" i="7"/>
  <c r="H475" i="7"/>
  <c r="F475" i="7"/>
  <c r="H474" i="7"/>
  <c r="F474" i="7"/>
  <c r="H473" i="7"/>
  <c r="F473" i="7"/>
  <c r="H472" i="7"/>
  <c r="F472" i="7"/>
  <c r="H471" i="7"/>
  <c r="F471" i="7"/>
  <c r="H470" i="7"/>
  <c r="F470" i="7"/>
  <c r="H469" i="7"/>
  <c r="F469" i="7"/>
  <c r="H468" i="7"/>
  <c r="F468" i="7"/>
  <c r="H467" i="7"/>
  <c r="F467" i="7"/>
  <c r="H466" i="7"/>
  <c r="F466" i="7"/>
  <c r="H465" i="7"/>
  <c r="F465" i="7"/>
  <c r="H464" i="7"/>
  <c r="F464" i="7"/>
  <c r="H463" i="7"/>
  <c r="F463" i="7"/>
  <c r="H462" i="7"/>
  <c r="F462" i="7"/>
  <c r="H461" i="7"/>
  <c r="F461" i="7"/>
  <c r="H460" i="7"/>
  <c r="F460" i="7"/>
  <c r="H459" i="7"/>
  <c r="F459" i="7"/>
  <c r="H458" i="7"/>
  <c r="F458" i="7"/>
  <c r="H457" i="7"/>
  <c r="F457" i="7"/>
  <c r="H456" i="7"/>
  <c r="F456" i="7"/>
  <c r="H455" i="7"/>
  <c r="F455" i="7"/>
  <c r="H454" i="7"/>
  <c r="F454" i="7"/>
  <c r="H453" i="7"/>
  <c r="F453" i="7"/>
  <c r="H452" i="7"/>
  <c r="F452" i="7"/>
  <c r="H451" i="7"/>
  <c r="F451" i="7"/>
  <c r="H450" i="7"/>
  <c r="F450" i="7"/>
  <c r="H449" i="7"/>
  <c r="F449" i="7"/>
  <c r="H448" i="7"/>
  <c r="F448" i="7"/>
  <c r="H447" i="7"/>
  <c r="F447" i="7"/>
  <c r="H446" i="7"/>
  <c r="F446" i="7"/>
  <c r="H445" i="7"/>
  <c r="F445" i="7"/>
  <c r="H444" i="7"/>
  <c r="F444" i="7"/>
  <c r="H443" i="7"/>
  <c r="F443" i="7"/>
  <c r="H442" i="7"/>
  <c r="F442" i="7"/>
  <c r="H441" i="7"/>
  <c r="F441" i="7"/>
  <c r="H440" i="7"/>
  <c r="F440" i="7"/>
  <c r="H439" i="7"/>
  <c r="F439" i="7"/>
  <c r="H438" i="7"/>
  <c r="F438" i="7"/>
  <c r="H437" i="7"/>
  <c r="F437" i="7"/>
  <c r="H436" i="7"/>
  <c r="F436" i="7"/>
  <c r="H435" i="7"/>
  <c r="F435" i="7"/>
  <c r="H434" i="7"/>
  <c r="F434" i="7"/>
  <c r="H433" i="7"/>
  <c r="F433" i="7"/>
  <c r="H432" i="7"/>
  <c r="F432" i="7"/>
  <c r="H431" i="7"/>
  <c r="F431" i="7"/>
  <c r="H430" i="7"/>
  <c r="F430" i="7"/>
  <c r="H429" i="7"/>
  <c r="F429" i="7"/>
  <c r="H428" i="7"/>
  <c r="F428" i="7"/>
  <c r="H427" i="7"/>
  <c r="F427" i="7"/>
  <c r="H426" i="7"/>
  <c r="F426" i="7"/>
  <c r="H425" i="7"/>
  <c r="F425" i="7"/>
  <c r="H424" i="7"/>
  <c r="F424" i="7"/>
  <c r="H423" i="7"/>
  <c r="F423" i="7"/>
  <c r="H422" i="7"/>
  <c r="F422" i="7"/>
  <c r="H421" i="7"/>
  <c r="F421" i="7"/>
  <c r="H420" i="7"/>
  <c r="F420" i="7"/>
  <c r="H419" i="7"/>
  <c r="F419" i="7"/>
  <c r="H418" i="7"/>
  <c r="F418" i="7"/>
  <c r="H417" i="7"/>
  <c r="F417" i="7"/>
  <c r="H416" i="7"/>
  <c r="F416" i="7"/>
  <c r="H415" i="7"/>
  <c r="F415" i="7"/>
  <c r="H414" i="7"/>
  <c r="F414" i="7"/>
  <c r="H412" i="7"/>
  <c r="F412" i="7"/>
  <c r="H411" i="7"/>
  <c r="F411" i="7"/>
  <c r="H410" i="7"/>
  <c r="F410" i="7"/>
  <c r="H409" i="7"/>
  <c r="F409" i="7"/>
  <c r="H408" i="7"/>
  <c r="F408" i="7"/>
  <c r="H407" i="7"/>
  <c r="F407" i="7"/>
  <c r="H406" i="7"/>
  <c r="F406" i="7"/>
  <c r="H405" i="7"/>
  <c r="F405" i="7"/>
  <c r="H404" i="7"/>
  <c r="F404" i="7"/>
  <c r="H403" i="7"/>
  <c r="F403" i="7"/>
  <c r="H402" i="7"/>
  <c r="F402" i="7"/>
  <c r="H401" i="7"/>
  <c r="F401" i="7"/>
  <c r="H400" i="7"/>
  <c r="F400" i="7"/>
  <c r="H399" i="7"/>
  <c r="F399" i="7"/>
  <c r="H398" i="7"/>
  <c r="F398" i="7"/>
  <c r="H397" i="7"/>
  <c r="F397" i="7"/>
  <c r="H396" i="7"/>
  <c r="F396" i="7"/>
  <c r="H395" i="7"/>
  <c r="F395" i="7"/>
  <c r="H394" i="7"/>
  <c r="F394" i="7"/>
  <c r="H393" i="7"/>
  <c r="F393" i="7"/>
  <c r="H392" i="7"/>
  <c r="F392" i="7"/>
  <c r="H391" i="7"/>
  <c r="F391" i="7"/>
  <c r="H390" i="7"/>
  <c r="F390" i="7"/>
  <c r="H389" i="7"/>
  <c r="F389" i="7"/>
  <c r="H388" i="7"/>
  <c r="F388" i="7"/>
  <c r="H387" i="7"/>
  <c r="F387" i="7"/>
  <c r="H386" i="7"/>
  <c r="F386" i="7"/>
  <c r="H385" i="7"/>
  <c r="F385" i="7"/>
  <c r="H384" i="7"/>
  <c r="F384" i="7"/>
  <c r="H383" i="7"/>
  <c r="F383" i="7"/>
  <c r="H382" i="7"/>
  <c r="F382" i="7"/>
  <c r="H381" i="7"/>
  <c r="F381" i="7"/>
  <c r="H380" i="7"/>
  <c r="F380" i="7"/>
  <c r="H379" i="7"/>
  <c r="F379" i="7"/>
  <c r="H378" i="7"/>
  <c r="F378" i="7"/>
  <c r="H377" i="7"/>
  <c r="F377" i="7"/>
  <c r="H376" i="7"/>
  <c r="F376" i="7"/>
  <c r="H375" i="7"/>
  <c r="F375" i="7"/>
  <c r="F374" i="7"/>
  <c r="H374" i="7" s="1"/>
  <c r="F373" i="7"/>
  <c r="H373" i="7" s="1"/>
  <c r="F372" i="7"/>
  <c r="H372" i="7" s="1"/>
  <c r="H371" i="7"/>
  <c r="F371" i="7"/>
  <c r="H370" i="7"/>
  <c r="F370" i="7"/>
  <c r="F369" i="7"/>
  <c r="H369" i="7" s="1"/>
  <c r="H368" i="7"/>
  <c r="F368" i="7"/>
  <c r="H367" i="7"/>
  <c r="F367" i="7"/>
  <c r="H366" i="7"/>
  <c r="F366" i="7"/>
  <c r="H365" i="7"/>
  <c r="F365" i="7"/>
  <c r="H364" i="7"/>
  <c r="F364" i="7"/>
  <c r="H363" i="7"/>
  <c r="F363" i="7"/>
  <c r="H362" i="7"/>
  <c r="F362" i="7"/>
  <c r="H361" i="7"/>
  <c r="F361" i="7"/>
  <c r="H360" i="7"/>
  <c r="F360" i="7"/>
  <c r="H359" i="7"/>
  <c r="F359" i="7"/>
  <c r="H358" i="7"/>
  <c r="F358" i="7"/>
  <c r="H357" i="7"/>
  <c r="F357" i="7"/>
  <c r="H356" i="7"/>
  <c r="F356" i="7"/>
  <c r="H355" i="7"/>
  <c r="F355" i="7"/>
  <c r="H354" i="7"/>
  <c r="F354" i="7"/>
  <c r="H353" i="7"/>
  <c r="F353" i="7"/>
  <c r="F352" i="7"/>
  <c r="H352" i="7" s="1"/>
  <c r="H351" i="7"/>
  <c r="F351" i="7"/>
  <c r="H350" i="7"/>
  <c r="F350" i="7"/>
  <c r="H349" i="7"/>
  <c r="F349" i="7"/>
  <c r="H348" i="7"/>
  <c r="F348" i="7"/>
  <c r="H347" i="7"/>
  <c r="F347" i="7"/>
  <c r="H346" i="7"/>
  <c r="F346" i="7"/>
  <c r="H345" i="7"/>
  <c r="F345" i="7"/>
  <c r="H344" i="7"/>
  <c r="F344" i="7"/>
  <c r="H343" i="7"/>
  <c r="F343" i="7"/>
  <c r="H342" i="7"/>
  <c r="F342" i="7"/>
  <c r="H341" i="7"/>
  <c r="F341" i="7"/>
  <c r="H340" i="7"/>
  <c r="F340" i="7"/>
  <c r="H339" i="7"/>
  <c r="F339" i="7"/>
  <c r="H338" i="7"/>
  <c r="F338" i="7"/>
  <c r="H337" i="7"/>
  <c r="F337" i="7"/>
  <c r="H336" i="7"/>
  <c r="F336" i="7"/>
  <c r="H335" i="7"/>
  <c r="F335" i="7"/>
  <c r="H334" i="7"/>
  <c r="F334" i="7"/>
  <c r="H333" i="7"/>
  <c r="F333" i="7"/>
  <c r="H332" i="7"/>
  <c r="F332" i="7"/>
  <c r="H331" i="7"/>
  <c r="F331" i="7"/>
  <c r="H330" i="7"/>
  <c r="F330" i="7"/>
  <c r="H329" i="7"/>
  <c r="F329" i="7"/>
  <c r="H328" i="7"/>
  <c r="F328" i="7"/>
  <c r="H327" i="7"/>
  <c r="F327" i="7"/>
  <c r="H326" i="7"/>
  <c r="F326" i="7"/>
  <c r="H325" i="7"/>
  <c r="F325" i="7"/>
  <c r="H324" i="7"/>
  <c r="F324" i="7"/>
  <c r="F323" i="7"/>
  <c r="H323" i="7" s="1"/>
  <c r="H322" i="7"/>
  <c r="F322" i="7"/>
  <c r="H321" i="7"/>
  <c r="F321" i="7"/>
  <c r="H320" i="7"/>
  <c r="F320" i="7"/>
  <c r="H319" i="7"/>
  <c r="F319" i="7"/>
  <c r="H318" i="7"/>
  <c r="F318" i="7"/>
  <c r="H317" i="7"/>
  <c r="F317" i="7"/>
  <c r="H316" i="7"/>
  <c r="F316" i="7"/>
  <c r="H315" i="7"/>
  <c r="F315" i="7"/>
  <c r="H314" i="7"/>
  <c r="F314" i="7"/>
  <c r="H313" i="7"/>
  <c r="F313" i="7"/>
  <c r="F312" i="7"/>
  <c r="H312" i="7" s="1"/>
  <c r="F311" i="7"/>
  <c r="H311" i="7" s="1"/>
  <c r="F310" i="7"/>
  <c r="H310" i="7" s="1"/>
  <c r="H309" i="7"/>
  <c r="F309" i="7"/>
  <c r="F308" i="7"/>
  <c r="H308" i="7" s="1"/>
  <c r="H307" i="7"/>
  <c r="F307" i="7"/>
  <c r="F306" i="7"/>
  <c r="H306" i="7" s="1"/>
  <c r="F305" i="7"/>
  <c r="H305" i="7" s="1"/>
  <c r="H304" i="7"/>
  <c r="F304" i="7"/>
  <c r="H303" i="7"/>
  <c r="F303" i="7"/>
  <c r="H302" i="7"/>
  <c r="F302" i="7"/>
  <c r="H301" i="7"/>
  <c r="F301" i="7"/>
  <c r="H300" i="7"/>
  <c r="F300" i="7"/>
  <c r="H299" i="7"/>
  <c r="F299" i="7"/>
  <c r="H298" i="7"/>
  <c r="F298" i="7"/>
  <c r="H297" i="7"/>
  <c r="F297" i="7"/>
  <c r="H296" i="7"/>
  <c r="F296" i="7"/>
  <c r="H294" i="7"/>
  <c r="F294" i="7"/>
  <c r="F293" i="7"/>
  <c r="H293" i="7" s="1"/>
  <c r="F292" i="7"/>
  <c r="H292" i="7" s="1"/>
  <c r="F291" i="7"/>
  <c r="H291" i="7" s="1"/>
  <c r="H290" i="7"/>
  <c r="F290" i="7"/>
  <c r="H289" i="7"/>
  <c r="F289" i="7"/>
  <c r="H288" i="7"/>
  <c r="F288" i="7"/>
  <c r="H287" i="7"/>
  <c r="F287" i="7"/>
  <c r="F286" i="7"/>
  <c r="H286" i="7" s="1"/>
  <c r="H285" i="7"/>
  <c r="F285" i="7"/>
  <c r="H284" i="7"/>
  <c r="F284" i="7"/>
  <c r="H283" i="7"/>
  <c r="F283" i="7"/>
  <c r="H282" i="7"/>
  <c r="F282" i="7"/>
  <c r="H281" i="7"/>
  <c r="F281" i="7"/>
  <c r="H280" i="7"/>
  <c r="F280" i="7"/>
  <c r="H279" i="7"/>
  <c r="F279" i="7"/>
  <c r="H278" i="7"/>
  <c r="F278" i="7"/>
  <c r="H277" i="7"/>
  <c r="F277" i="7"/>
  <c r="H276" i="7"/>
  <c r="F276" i="7"/>
  <c r="H275" i="7"/>
  <c r="F275" i="7"/>
  <c r="H274" i="7"/>
  <c r="F274" i="7"/>
  <c r="F273" i="7"/>
  <c r="H273" i="7" s="1"/>
  <c r="H272" i="7"/>
  <c r="F272" i="7"/>
  <c r="H271" i="7"/>
  <c r="F271" i="7"/>
  <c r="H270" i="7"/>
  <c r="F270" i="7"/>
  <c r="H269" i="7"/>
  <c r="F269" i="7"/>
  <c r="H268" i="7"/>
  <c r="F268" i="7"/>
  <c r="H267" i="7"/>
  <c r="F267" i="7"/>
  <c r="F266" i="7"/>
  <c r="H266" i="7" s="1"/>
  <c r="H265" i="7"/>
  <c r="F265" i="7"/>
  <c r="H264" i="7"/>
  <c r="F264" i="7"/>
  <c r="H263" i="7"/>
  <c r="F263" i="7"/>
  <c r="H262" i="7"/>
  <c r="F262" i="7"/>
  <c r="H261" i="7"/>
  <c r="F261" i="7"/>
  <c r="H260" i="7"/>
  <c r="F260" i="7"/>
  <c r="H259" i="7"/>
  <c r="F259" i="7"/>
  <c r="H258" i="7"/>
  <c r="F258" i="7"/>
  <c r="H257" i="7"/>
  <c r="F257" i="7"/>
  <c r="H256" i="7"/>
  <c r="F256" i="7"/>
  <c r="H255" i="7"/>
  <c r="F255" i="7"/>
  <c r="H254" i="7"/>
  <c r="F254" i="7"/>
  <c r="H253" i="7"/>
  <c r="F253" i="7"/>
  <c r="H252" i="7"/>
  <c r="F252" i="7"/>
  <c r="H251" i="7"/>
  <c r="F251" i="7"/>
  <c r="H250" i="7"/>
  <c r="F250" i="7"/>
  <c r="H249" i="7"/>
  <c r="F249" i="7"/>
  <c r="H248" i="7"/>
  <c r="F248" i="7"/>
  <c r="F247" i="7"/>
  <c r="H247" i="7" s="1"/>
  <c r="F246" i="7"/>
  <c r="H246" i="7" s="1"/>
  <c r="H245" i="7"/>
  <c r="F245" i="7"/>
  <c r="H244" i="7"/>
  <c r="F244" i="7"/>
  <c r="H243" i="7"/>
  <c r="F243" i="7"/>
  <c r="H242" i="7"/>
  <c r="F242" i="7"/>
  <c r="H241" i="7"/>
  <c r="F241" i="7"/>
  <c r="H240" i="7"/>
  <c r="F240" i="7"/>
  <c r="H239" i="7"/>
  <c r="F239" i="7"/>
  <c r="H238" i="7"/>
  <c r="F238" i="7"/>
  <c r="H237" i="7"/>
  <c r="F237" i="7"/>
  <c r="H236" i="7"/>
  <c r="F236" i="7"/>
  <c r="H235" i="7"/>
  <c r="F235" i="7"/>
  <c r="H234" i="7"/>
  <c r="F234" i="7"/>
  <c r="H233" i="7"/>
  <c r="F233" i="7"/>
  <c r="H232" i="7"/>
  <c r="F232" i="7"/>
  <c r="H231" i="7"/>
  <c r="F231" i="7"/>
  <c r="H230" i="7"/>
  <c r="F230" i="7"/>
  <c r="H229" i="7"/>
  <c r="F229" i="7"/>
  <c r="H228" i="7"/>
  <c r="F228" i="7"/>
  <c r="H227" i="7"/>
  <c r="F227" i="7"/>
  <c r="F226" i="7"/>
  <c r="H226" i="7" s="1"/>
  <c r="H225" i="7"/>
  <c r="F225" i="7"/>
  <c r="H224" i="7"/>
  <c r="F224" i="7"/>
  <c r="H223" i="7"/>
  <c r="F223" i="7"/>
  <c r="H222" i="7"/>
  <c r="F222" i="7"/>
  <c r="H221" i="7"/>
  <c r="F221" i="7"/>
  <c r="H220" i="7"/>
  <c r="F220" i="7"/>
  <c r="H219" i="7"/>
  <c r="F219" i="7"/>
  <c r="H218" i="7"/>
  <c r="F218" i="7"/>
  <c r="H217" i="7"/>
  <c r="F217" i="7"/>
  <c r="H216" i="7"/>
  <c r="F216" i="7"/>
  <c r="H215" i="7"/>
  <c r="F215" i="7"/>
  <c r="H214" i="7"/>
  <c r="F214" i="7"/>
  <c r="H213" i="7"/>
  <c r="F213" i="7"/>
  <c r="H212" i="7"/>
  <c r="F212" i="7"/>
  <c r="H211" i="7"/>
  <c r="F211" i="7"/>
  <c r="H210" i="7"/>
  <c r="F210" i="7"/>
  <c r="H209" i="7"/>
  <c r="F209" i="7"/>
  <c r="H208" i="7"/>
  <c r="F208" i="7"/>
  <c r="H207" i="7"/>
  <c r="F207" i="7"/>
  <c r="H206" i="7"/>
  <c r="F206" i="7"/>
  <c r="H205" i="7"/>
  <c r="F205" i="7"/>
  <c r="H204" i="7"/>
  <c r="F204" i="7"/>
  <c r="H203" i="7"/>
  <c r="F203" i="7"/>
  <c r="H202" i="7"/>
  <c r="F202" i="7"/>
  <c r="H201" i="7"/>
  <c r="F201" i="7"/>
  <c r="H200" i="7"/>
  <c r="F200" i="7"/>
  <c r="H198" i="7"/>
  <c r="F198" i="7"/>
  <c r="H197" i="7"/>
  <c r="F197" i="7"/>
  <c r="H196" i="7"/>
  <c r="F196" i="7"/>
  <c r="H195" i="7"/>
  <c r="F195" i="7"/>
  <c r="H194" i="7"/>
  <c r="F194" i="7"/>
  <c r="H193" i="7"/>
  <c r="F193" i="7"/>
  <c r="H192" i="7"/>
  <c r="F192" i="7"/>
  <c r="H191" i="7"/>
  <c r="F191" i="7"/>
  <c r="H190" i="7"/>
  <c r="F190" i="7"/>
  <c r="H189" i="7"/>
  <c r="F189" i="7"/>
  <c r="H188" i="7"/>
  <c r="F188" i="7"/>
  <c r="H187" i="7"/>
  <c r="F187" i="7"/>
  <c r="H186" i="7"/>
  <c r="F186" i="7"/>
  <c r="H185" i="7"/>
  <c r="F185" i="7"/>
  <c r="H184" i="7"/>
  <c r="F184" i="7"/>
  <c r="H183" i="7"/>
  <c r="F183" i="7"/>
  <c r="H182" i="7"/>
  <c r="F182" i="7"/>
  <c r="H181" i="7"/>
  <c r="F181" i="7"/>
  <c r="H180" i="7"/>
  <c r="F180" i="7"/>
  <c r="H179" i="7"/>
  <c r="F179" i="7"/>
  <c r="F178" i="7"/>
  <c r="H178" i="7" s="1"/>
  <c r="H177" i="7"/>
  <c r="F177" i="7"/>
  <c r="H176" i="7"/>
  <c r="F176" i="7"/>
  <c r="H175" i="7"/>
  <c r="F175" i="7"/>
  <c r="H174" i="7"/>
  <c r="F174" i="7"/>
  <c r="H173" i="7"/>
  <c r="F173" i="7"/>
  <c r="H172" i="7"/>
  <c r="F172" i="7"/>
  <c r="H171" i="7"/>
  <c r="F171" i="7"/>
  <c r="H170" i="7"/>
  <c r="F170" i="7"/>
  <c r="H169" i="7"/>
  <c r="F169" i="7"/>
  <c r="H168" i="7"/>
  <c r="F168" i="7"/>
  <c r="H167" i="7"/>
  <c r="F167" i="7"/>
  <c r="H166" i="7"/>
  <c r="F166" i="7"/>
  <c r="H165" i="7"/>
  <c r="F165" i="7"/>
  <c r="H164" i="7"/>
  <c r="F164" i="7"/>
  <c r="H163" i="7"/>
  <c r="F163" i="7"/>
  <c r="H162" i="7"/>
  <c r="F162" i="7"/>
  <c r="H161" i="7"/>
  <c r="F161" i="7"/>
  <c r="H160" i="7"/>
  <c r="F160" i="7"/>
  <c r="H159" i="7"/>
  <c r="F159" i="7"/>
  <c r="H158" i="7"/>
  <c r="F158" i="7"/>
  <c r="H157" i="7"/>
  <c r="F157" i="7"/>
  <c r="H156" i="7"/>
  <c r="F156" i="7"/>
  <c r="H155" i="7"/>
  <c r="F155" i="7"/>
  <c r="H154" i="7"/>
  <c r="F154" i="7"/>
  <c r="H153" i="7"/>
  <c r="F153" i="7"/>
  <c r="H152" i="7"/>
  <c r="F152" i="7"/>
  <c r="H151" i="7"/>
  <c r="F151" i="7"/>
  <c r="H150" i="7"/>
  <c r="F150" i="7"/>
  <c r="H149" i="7"/>
  <c r="F149" i="7"/>
  <c r="H148" i="7"/>
  <c r="F148" i="7"/>
  <c r="H147" i="7"/>
  <c r="F147" i="7"/>
  <c r="H146" i="7"/>
  <c r="F146" i="7"/>
  <c r="H145" i="7"/>
  <c r="F145" i="7"/>
  <c r="H144" i="7"/>
  <c r="F144" i="7"/>
  <c r="H143" i="7"/>
  <c r="F143" i="7"/>
  <c r="H142" i="7"/>
  <c r="F142" i="7"/>
  <c r="H141" i="7"/>
  <c r="F141" i="7"/>
  <c r="H140" i="7"/>
  <c r="F140" i="7"/>
  <c r="H139" i="7"/>
  <c r="F139" i="7"/>
  <c r="H138" i="7"/>
  <c r="F138" i="7"/>
  <c r="H137" i="7"/>
  <c r="F137" i="7"/>
  <c r="H136" i="7"/>
  <c r="F136" i="7"/>
  <c r="H135" i="7"/>
  <c r="F135" i="7"/>
  <c r="H134" i="7"/>
  <c r="F134" i="7"/>
  <c r="H133" i="7"/>
  <c r="F133" i="7"/>
  <c r="H132" i="7"/>
  <c r="F132" i="7"/>
  <c r="H131" i="7"/>
  <c r="F131" i="7"/>
  <c r="H130" i="7"/>
  <c r="F130" i="7"/>
  <c r="H129" i="7"/>
  <c r="F129" i="7"/>
  <c r="H128" i="7"/>
  <c r="F128" i="7"/>
  <c r="H127" i="7"/>
  <c r="F127" i="7"/>
  <c r="H126" i="7"/>
  <c r="F126" i="7"/>
  <c r="H125" i="7"/>
  <c r="F125" i="7"/>
  <c r="H124" i="7"/>
  <c r="F124" i="7"/>
  <c r="H123" i="7"/>
  <c r="F123" i="7"/>
  <c r="H122" i="7"/>
  <c r="F122" i="7"/>
  <c r="H121" i="7"/>
  <c r="F121" i="7"/>
  <c r="H120" i="7"/>
  <c r="F120" i="7"/>
  <c r="H119" i="7"/>
  <c r="F119" i="7"/>
  <c r="H118" i="7"/>
  <c r="F118" i="7"/>
  <c r="H117" i="7"/>
  <c r="F117" i="7"/>
  <c r="H116" i="7"/>
  <c r="F116" i="7"/>
  <c r="H114" i="7"/>
  <c r="F114" i="7"/>
  <c r="H113" i="7"/>
  <c r="F113" i="7"/>
  <c r="H112" i="7"/>
  <c r="F112" i="7"/>
  <c r="F111" i="7"/>
  <c r="H111" i="7" s="1"/>
  <c r="F110" i="7"/>
  <c r="H110" i="7" s="1"/>
  <c r="F109" i="7"/>
  <c r="H109" i="7" s="1"/>
  <c r="H108" i="7"/>
  <c r="F108" i="7"/>
  <c r="H107" i="7"/>
  <c r="F107" i="7"/>
  <c r="H106" i="7"/>
  <c r="F106" i="7"/>
  <c r="H105" i="7"/>
  <c r="F105" i="7"/>
  <c r="H104" i="7"/>
  <c r="F104" i="7"/>
  <c r="H103" i="7"/>
  <c r="F103" i="7"/>
  <c r="H102" i="7"/>
  <c r="F102" i="7"/>
  <c r="H101" i="7"/>
  <c r="F101" i="7"/>
  <c r="H100" i="7"/>
  <c r="F100" i="7"/>
  <c r="H99" i="7"/>
  <c r="F99" i="7"/>
  <c r="H98" i="7"/>
  <c r="F98" i="7"/>
  <c r="H97" i="7"/>
  <c r="F97" i="7"/>
  <c r="H96" i="7"/>
  <c r="F96" i="7"/>
  <c r="H95" i="7"/>
  <c r="F95" i="7"/>
  <c r="H94" i="7"/>
  <c r="F94" i="7"/>
  <c r="H93" i="7"/>
  <c r="F93" i="7"/>
  <c r="H92" i="7"/>
  <c r="F92" i="7"/>
  <c r="H91" i="7"/>
  <c r="F91" i="7"/>
  <c r="H90" i="7"/>
  <c r="F90" i="7"/>
  <c r="H89" i="7"/>
  <c r="F89" i="7"/>
  <c r="H88" i="7"/>
  <c r="F88" i="7"/>
  <c r="H87" i="7"/>
  <c r="F87" i="7"/>
  <c r="H86" i="7"/>
  <c r="F86" i="7"/>
  <c r="H85" i="7"/>
  <c r="F85" i="7"/>
  <c r="H84" i="7"/>
  <c r="F84" i="7"/>
  <c r="H83" i="7"/>
  <c r="F83" i="7"/>
  <c r="H82" i="7"/>
  <c r="F82" i="7"/>
  <c r="H81" i="7"/>
  <c r="F81" i="7"/>
  <c r="H80" i="7"/>
  <c r="F80" i="7"/>
  <c r="H79" i="7"/>
  <c r="F79" i="7"/>
  <c r="H78" i="7"/>
  <c r="F78" i="7"/>
  <c r="H77" i="7"/>
  <c r="F77" i="7"/>
  <c r="H76" i="7"/>
  <c r="F76" i="7"/>
  <c r="H75" i="7"/>
  <c r="F75" i="7"/>
  <c r="H74" i="7"/>
  <c r="F74" i="7"/>
  <c r="H73" i="7"/>
  <c r="F73" i="7"/>
  <c r="H72" i="7"/>
  <c r="F72" i="7"/>
  <c r="H71" i="7"/>
  <c r="F71" i="7"/>
  <c r="H70" i="7"/>
  <c r="F70" i="7"/>
  <c r="H69" i="7"/>
  <c r="F69" i="7"/>
  <c r="H68" i="7"/>
  <c r="F68" i="7"/>
  <c r="H67" i="7"/>
  <c r="F67" i="7"/>
  <c r="H66" i="7"/>
  <c r="F66" i="7"/>
  <c r="H65" i="7"/>
  <c r="F65" i="7"/>
  <c r="H64" i="7"/>
  <c r="F64" i="7"/>
  <c r="H63" i="7"/>
  <c r="F63" i="7"/>
  <c r="H62" i="7"/>
  <c r="F62" i="7"/>
  <c r="H61" i="7"/>
  <c r="F61" i="7"/>
  <c r="H60" i="7"/>
  <c r="F60" i="7"/>
  <c r="H59" i="7"/>
  <c r="F59" i="7"/>
  <c r="H58" i="7"/>
  <c r="F58" i="7"/>
  <c r="H57" i="7"/>
  <c r="F57" i="7"/>
  <c r="H56" i="7"/>
  <c r="F56" i="7"/>
  <c r="H55" i="7"/>
  <c r="F55" i="7"/>
  <c r="H54" i="7"/>
  <c r="F54" i="7"/>
  <c r="H53" i="7"/>
  <c r="F53" i="7"/>
  <c r="H51" i="7"/>
  <c r="F51" i="7"/>
  <c r="F50" i="7"/>
  <c r="H50" i="7" s="1"/>
  <c r="F49" i="7"/>
  <c r="H49" i="7" s="1"/>
  <c r="F48" i="7"/>
  <c r="H48" i="7" s="1"/>
  <c r="F47" i="7"/>
  <c r="H47" i="7" s="1"/>
  <c r="F46" i="7"/>
  <c r="H46" i="7" s="1"/>
  <c r="H45" i="7"/>
  <c r="F45" i="7"/>
  <c r="H44" i="7"/>
  <c r="F44" i="7"/>
  <c r="H43" i="7"/>
  <c r="F43" i="7"/>
  <c r="H42" i="7"/>
  <c r="F42" i="7"/>
  <c r="H41" i="7"/>
  <c r="F41" i="7"/>
  <c r="H40" i="7"/>
  <c r="F40" i="7"/>
  <c r="H39" i="7"/>
  <c r="F39" i="7"/>
  <c r="H38" i="7"/>
  <c r="F38" i="7"/>
  <c r="H37" i="7"/>
  <c r="F37" i="7"/>
  <c r="H36" i="7"/>
  <c r="F36" i="7"/>
  <c r="H35" i="7"/>
  <c r="F35" i="7"/>
  <c r="H34" i="7"/>
  <c r="F34" i="7"/>
  <c r="H33" i="7"/>
  <c r="F33" i="7"/>
  <c r="H32" i="7"/>
  <c r="F32" i="7"/>
  <c r="H31" i="7"/>
  <c r="F31" i="7"/>
  <c r="H30" i="7"/>
  <c r="F30" i="7"/>
  <c r="H29" i="7"/>
  <c r="F29" i="7"/>
  <c r="H28" i="7"/>
  <c r="F28" i="7"/>
  <c r="H27" i="7"/>
  <c r="F27" i="7"/>
  <c r="H26" i="7"/>
  <c r="F26" i="7"/>
  <c r="H25" i="7"/>
  <c r="F25" i="7"/>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H11" i="7" s="1"/>
  <c r="F10" i="7"/>
  <c r="H10" i="7" s="1"/>
  <c r="F9" i="7"/>
  <c r="H9" i="7" s="1"/>
  <c r="F8" i="7"/>
  <c r="H8" i="7" s="1"/>
</calcChain>
</file>

<file path=xl/sharedStrings.xml><?xml version="1.0" encoding="utf-8"?>
<sst xmlns="http://schemas.openxmlformats.org/spreadsheetml/2006/main" count="16748" uniqueCount="3209">
  <si>
    <t>TT</t>
  </si>
  <si>
    <t>Tên thiết bị</t>
  </si>
  <si>
    <t>Đối tượng sử dụng</t>
  </si>
  <si>
    <t>Ghi chú</t>
  </si>
  <si>
    <t>HS</t>
  </si>
  <si>
    <t xml:space="preserve">Tranh ảnh </t>
  </si>
  <si>
    <t>Chủ đề 1: Tập viết</t>
  </si>
  <si>
    <t xml:space="preserve">x </t>
  </si>
  <si>
    <t xml:space="preserve">Bộ </t>
  </si>
  <si>
    <t>1/lớp</t>
  </si>
  <si>
    <t>1/GV</t>
  </si>
  <si>
    <t>Chủ đề 2: Học vần</t>
  </si>
  <si>
    <t>1 bộ/HS</t>
  </si>
  <si>
    <t>Bộ</t>
  </si>
  <si>
    <t>Chủ đề 3: Chính tả</t>
  </si>
  <si>
    <t>Bảng tên chữ cái tiếng Việt</t>
  </si>
  <si>
    <t>Chủ đề 1. Tập viết</t>
  </si>
  <si>
    <t>Chủ đề 2: Viết đoạn văn, bài văn</t>
  </si>
  <si>
    <t>Bộ mẫu chữ viết</t>
  </si>
  <si>
    <t>1 bộ/GV</t>
  </si>
  <si>
    <t>Chủ đề dạy học</t>
  </si>
  <si>
    <t>THIẾT BỊ DÙNG CHUNG</t>
  </si>
  <si>
    <t>HÌNH HỌC VÀ ĐO LƯỜNG</t>
  </si>
  <si>
    <t>THIẾT BỊ THEO CÁC CHỦ ĐỀ</t>
  </si>
  <si>
    <t>DỤNG CỤ</t>
  </si>
  <si>
    <t>SỐ VÀ PHÉP TÍNH</t>
  </si>
  <si>
    <t>1bộ/HS</t>
  </si>
  <si>
    <t>THỐNG KÊ VÀ XÁC SUẤT</t>
  </si>
  <si>
    <t>x</t>
  </si>
  <si>
    <t>6 bộ/lớp</t>
  </si>
  <si>
    <t>MÔ HÌNH</t>
  </si>
  <si>
    <t>Phân số</t>
  </si>
  <si>
    <t>2.1</t>
  </si>
  <si>
    <t>Bộ thiết bị dạy hình phẳng và hình khối gồm:</t>
  </si>
  <si>
    <t>Chiếc</t>
  </si>
  <si>
    <t>PHẦN MỀM</t>
  </si>
  <si>
    <t>1 cái/GV</t>
  </si>
  <si>
    <t>Đơn vị</t>
  </si>
  <si>
    <t>Số lượng</t>
  </si>
  <si>
    <t>GV</t>
  </si>
  <si>
    <t>I</t>
  </si>
  <si>
    <t>Dùng cho lớp 1, 2</t>
  </si>
  <si>
    <t>Bộ chữ dạy tập viết</t>
  </si>
  <si>
    <t>bộ</t>
  </si>
  <si>
    <t>Bộ thẻ chữ học vần thực hành</t>
  </si>
  <si>
    <t>Dùng cho lớp 1</t>
  </si>
  <si>
    <t>Bộ chữ học vần biểu diễn</t>
  </si>
  <si>
    <t>Tên chữ cái tiếng Việt</t>
  </si>
  <si>
    <t>2 bộ /lớp</t>
  </si>
  <si>
    <t>Dùng cho lớp 2, 3</t>
  </si>
  <si>
    <t>II</t>
  </si>
  <si>
    <t>VIDEO/ CLIP</t>
  </si>
  <si>
    <t>Video dạy viết các chữ viết thường cỡ nhỡ theo bảng chữ cái tiếng Việt (2 kiểu: chữ đứng, chữ nghiêng)</t>
  </si>
  <si>
    <t>Video dạy viết các chữ viết hoa cỡ nhỡ theo bảng chữ cái tiếng Việt (2 kiểu: chữ đứng, chữ nghiêng)</t>
  </si>
  <si>
    <t>Dùng cho lớp 1, 2, 3</t>
  </si>
  <si>
    <t>Video giới thiệu, tả đồ vật</t>
  </si>
  <si>
    <t>Video tả con vật, cây cối</t>
  </si>
  <si>
    <t>Dùng cho lớp 4</t>
  </si>
  <si>
    <t>Video tả người, tả cảnh</t>
  </si>
  <si>
    <t>Dùng cho lớp 5</t>
  </si>
  <si>
    <t>Thiết bị dạy học tối thiểu cấp Tiểu học - Môn Tiếng Việt</t>
  </si>
  <si>
    <t>Thiết bị dạy học tối thiểu cấp Tiểu học -  Môn Toán</t>
  </si>
  <si>
    <t>A</t>
  </si>
  <si>
    <t>Hình học</t>
  </si>
  <si>
    <t>Thiết bị vẽ bảng trong dạy học toán</t>
  </si>
  <si>
    <t>Cái</t>
  </si>
  <si>
    <t>B</t>
  </si>
  <si>
    <t>1.1</t>
  </si>
  <si>
    <t>Số tự nhiên</t>
  </si>
  <si>
    <t>a) Các thẻ chữ số từ 0 đến 9. Mỗi chữ số có 4 thẻ chữ, in chữ màu và gắn được lên bảng; kích thước mỗi thẻ (30x50)mm.</t>
  </si>
  <si>
    <t>b) 20 que tính dài 100mm, tiết diện ngang 3mm</t>
  </si>
  <si>
    <t>c) 10 thẻ in hình bó chục que tính gồm 10 que tính gắn liền nhau, mỗi que tính có kích thước (100x3)mm.</t>
  </si>
  <si>
    <t>d) Thẻ dấu so sánh (lớn hơn, bé hơn, bằng); mỗi dấu 02 thẻ, in chữ màu và gắn được lên bảng; kích thước mỗi thẻ (30x50)mm.</t>
  </si>
  <si>
    <t>đ) 10 thanh chục khối lập phương (thanh chục khối lập phương là một tấm nhựa hình chữ nhật kích thước (15x150)mm, vẽ mô hình 3D của 10 khối lập phương được xếp thành một cột.</t>
  </si>
  <si>
    <t>Dùng cho lớp 2</t>
  </si>
  <si>
    <t>e) 10 bảng trăm (bảng trăm là một tấm nhựa hình vuông kích thước (150x150)mm, vẽ mô hình 3D của 100 khối lập phương được xếp thành 10 hàng, mỗi hàng gồm 10 hình lập phương.</t>
  </si>
  <si>
    <t xml:space="preserve">g) 10 thẻ khối 1000 (thẻ khối 1000  là một tấm nhựa hình vuông vẽ mô hình 3D của 1000 khối lập phương, mỗi khối lập phương có kích thước (15x15x15)mm), tạo thành một mô hình 3D của khối lập phương có kích thước (150x150x150) mm. </t>
  </si>
  <si>
    <t>h) 10 thanh 10 000 (thanh 10 000 là một tấm nhựa hình chữ nhật kích thước (15x150)mm vẽ mô hình 3D của 10 thẻ  1000 chồng khít lên nhau)</t>
  </si>
  <si>
    <t>Dùng cho lớp 3,4</t>
  </si>
  <si>
    <t>i) 01 thẻ ghi số 100 000 hình chữ nhật có kích thước (60x90)mm.</t>
  </si>
  <si>
    <t>1.2</t>
  </si>
  <si>
    <t>Phép tính</t>
  </si>
  <si>
    <t>Bộ thiết bị dạy phép tính gồm:</t>
  </si>
  <si>
    <t>a) Thẻ dấu phép tính (cộng, trừ); mỗi dấu 02 thẻ, in chữ màu và gắn được lên bảng; kích thước mỗi thẻ (30x50)mm.</t>
  </si>
  <si>
    <t>b) 20 que tính dài 100mm, tiết diện ngang 3mm (Như đã mô tả trong 1.1.b)</t>
  </si>
  <si>
    <t>c) 10 thẻ in hình bó chục que tính - gồm 10 que tính gắn liền nhau, mỗi que tính có kích thước (100x3)mm (Như đã mô tả trong 1.1.c.)</t>
  </si>
  <si>
    <t>d) 10 bảng trăm (bảng trăm là một tấm nhựa hình vuông kích thước (150x150)mm, vẽ mô hình 3D  của 100 khối lập phương được xếp thành 10 hàng, mỗi hàng gồm 10 hình lập phương (Như đã mô tả trong 1.1.e.)</t>
  </si>
  <si>
    <t>e) 10 thẻ mỗi thẻ 2 chấm tròn, 10 thẻ mỗi thẻ 5 chấm tròn, đường kính mỗi chấm tròn trong thẻ 15mm.</t>
  </si>
  <si>
    <t>Bộ thiết bị vẽ bảng trong dạy học hình học</t>
  </si>
  <si>
    <t>Dùng cho lớp 3, 4, 5</t>
  </si>
  <si>
    <t>2.2</t>
  </si>
  <si>
    <t>Khối lượng</t>
  </si>
  <si>
    <t>Bộ thiết bị dạy khối lượng</t>
  </si>
  <si>
    <t>4 bộ/ lớp</t>
  </si>
  <si>
    <t>2.3</t>
  </si>
  <si>
    <t>Dung tích</t>
  </si>
  <si>
    <t>Bộ thiết bị dạy dung tích</t>
  </si>
  <si>
    <t>2.4</t>
  </si>
  <si>
    <t>Diện tích</t>
  </si>
  <si>
    <t>Thiết bị dạy diện tích</t>
  </si>
  <si>
    <t>Tấm</t>
  </si>
  <si>
    <t>6 tấm/ lớp</t>
  </si>
  <si>
    <t>Dùng cho lớp 3</t>
  </si>
  <si>
    <t>3.1</t>
  </si>
  <si>
    <t>Xác suất</t>
  </si>
  <si>
    <t>- 02 đồng xu gồm một đồng xu to có đường kính 25mm và một đồng xu nhỏ có đường kính 20mm; độ dày 1mm; làm bằng hợp kim (nhôm, đồng). Trên mỗi đồng xu, một mặt khắc nổi chữ N, mặt kia khắc nổi chữ S.</t>
  </si>
  <si>
    <t>6 bộ/ lớp</t>
  </si>
  <si>
    <t>- 01 hộp bóng có 3 quả, trong đó có 1 quả bóng xanh, 1 quả bóng đỏ và 1 quả bóng vàng, các quả bóng có kích thước và trọng lượng như nhau với đường kính 35mm (giống quả bóng bàn).</t>
  </si>
  <si>
    <t>Hộp</t>
  </si>
  <si>
    <t>Dùng cho lớp 4,5</t>
  </si>
  <si>
    <t>Dùng cho lớp 4, 5</t>
  </si>
  <si>
    <t>Hình phẳng và hình khối</t>
  </si>
  <si>
    <t>a) Các hình phẳng gồm: 6 hình tam giác đều cạnh 40mm; 4 hình tam giác vuông cân có cạnh góc vuông 50mm; 2 hình tam giác vuông có 2 cạnh góc vuông 40mm và 60mm; 10 hình vuông kích thước (40x40)mm; 8 hình tròn đường kính 40mm, 2 hình chữ nhật kích thước (40x80)mm. Các hình có độ dày của vật liệu tối thiểu là 2mm.</t>
  </si>
  <si>
    <t>b) 4 hình tứ giác khác nhau (cạnh ngắn nhất 30mm, cạnh dài nhất 70mm, độ dày của vật liệu tối thiểu là 2mm).</t>
  </si>
  <si>
    <t>1 bộ /GV</t>
  </si>
  <si>
    <t>1 bộ /HS</t>
  </si>
  <si>
    <t>e1) 02 hình thoi màu đỏ có kích thước 2 đường chéo là 300mm và 160mm, độ dày của vật liệu tối thiểu là 1,5mm (1 hình giữ nguyên, 1 hình cắt làm 3 hình tam giác theo đường chéo dài và nửa đường chéo ngắn).</t>
  </si>
  <si>
    <t>g1) 04 khối hộp chữ nhật kích thước (40x40x60)mm;</t>
  </si>
  <si>
    <t>1 bộ/ HS</t>
  </si>
  <si>
    <t>g2) 04 khối lập phương kích thước (40x40x40) mm; 04 khối trụ đường kính 40mm (trong đó, 2 cái cao 40mm, 2 cái cao 60mm); 4 khối cầu đường kính 40mm; 4 khối cầu đường kính 60mm;</t>
  </si>
  <si>
    <t>g3) - 01 hình hộp chữ nhật kích thước (200x160x100)mm, 4 mặt xung quanh màu trắng, 2 đáy màu đỏ, độ dày của vật liệu tối thiểu là 2mm, các mặt liên kết với nhau bằng màng PET 0,05mm, có thể mở ra thành hình khai triển của hình hộp chữ nhật (gắn đ­ược trên bảng từ).</t>
  </si>
  <si>
    <t>- 01 hình hộp chữ nhật biểu diễn cách tính thể tích, kích thư­ớc trong hộp (200x160x100)mm, trong suốt, độ dày của vật liệu tối thiểu là 2mm. Bên trong chứa 1 tấm đáy (200x160x10)mm và 1 cột (10x10x90)mm, sơn ô vuông (10x10)mm bằng hai màu trắng, đỏ.</t>
  </si>
  <si>
    <t>- 01 hình lập phư­ơng cạnh 200mm, 4 mặt xung quanh màu trắng, 2 mặt đáy màu đỏ, độ dày của vật liệu tối thiểu là 2mm, các mặt liên kết với nhau bằng màng PET 0,05mm, có thể mở ra thành hình khai triển của hình lập ph­ương (gắn đư­ợc trên bảng từ).</t>
  </si>
  <si>
    <t>- 01 hình trụ làm bằng vật liệu trong suốt, độ dày tối thiểu là 2mm, đáy có đường kính 100mm, chiều cao 150mm.</t>
  </si>
  <si>
    <t>- 01 hình cầu làm bằng vật liệu màu đỏ trong suốt, độ dày tối thiểu là 3mm, đường kính 200mm; Giá đỡ có đường kính 90mm, chiều cao 20mm, độ dày tối thiểu là 2mm.</t>
  </si>
  <si>
    <t>Mét vuông</t>
  </si>
  <si>
    <t>Bộ thiết bị dạy học dạy đơn vị đo diện tích mét vuông</t>
  </si>
  <si>
    <t>Bảng</t>
  </si>
  <si>
    <t>1 bảng /GV</t>
  </si>
  <si>
    <t>Thời gian</t>
  </si>
  <si>
    <t>Thiết bị trong dạy học về thời gian</t>
  </si>
  <si>
    <t>1 chiếc/ lớp</t>
  </si>
  <si>
    <t>III</t>
  </si>
  <si>
    <t>Hình học và đo lường</t>
  </si>
  <si>
    <t>Phần mềm toán học</t>
  </si>
  <si>
    <t>Thống kê và xác suất</t>
  </si>
  <si>
    <t>Thiết bị dạy học tối thiểu cấp Tiểu học -  Môn Ngoại ngữ</t>
  </si>
  <si>
    <t>I. Thiết bị dạy học ngoại ngữ thông dụng (lựa chọn 1)</t>
  </si>
  <si>
    <t>Căn cứ vào điều kiện cụ thể của từng trường, có thể lựa chọn một hoặc một số thiết bị sau đây để trang bị cho giáo viên dạy môn ngoại ngữ hoặc lắp đặt trong phòng học bộ môn ngoại ngữ:</t>
  </si>
  <si>
    <t>Đài đĩa CD</t>
  </si>
  <si>
    <t>(Có thể sử dụng thiết bị dùng chung)</t>
  </si>
  <si>
    <t>Đầu đĩa</t>
  </si>
  <si>
    <t>Máy chiếu (hoặc Màn hình hiển thị)</t>
  </si>
  <si>
    <t>Bộ máy vi tính để bàn/hoặc máy tính xách tay</t>
  </si>
  <si>
    <t>Thiết bị âm thanh đa năng di động</t>
  </si>
  <si>
    <t>Bộ học liệu bằng tranh</t>
  </si>
  <si>
    <t>4 đến 6 bộ/GV</t>
  </si>
  <si>
    <t>Bộ học liệu điện tử</t>
  </si>
  <si>
    <t>1 bộ/ GV</t>
  </si>
  <si>
    <t>Máy chiếu đa năng hoặc Màn hình hiển thị</t>
  </si>
  <si>
    <t>4 đến 6 bộ/ GV</t>
  </si>
  <si>
    <t>Thiết bị cho học sinh</t>
  </si>
  <si>
    <t>01 bộ/ HS</t>
  </si>
  <si>
    <t>Thiết bị dạy cho giáo viên</t>
  </si>
  <si>
    <t>6.1</t>
  </si>
  <si>
    <t>6.2</t>
  </si>
  <si>
    <t>Khối thiết bị điều khiển của giáo viên</t>
  </si>
  <si>
    <t>6.3</t>
  </si>
  <si>
    <t>Phụ kiện</t>
  </si>
  <si>
    <t>Bàn, ghế dùng cho giáo viên</t>
  </si>
  <si>
    <t>Bàn, ghế dùng cho học sinh</t>
  </si>
  <si>
    <t>Thiết bị dạy học tối thiểu cấp Tiểu học - Môn Đạo đức</t>
  </si>
  <si>
    <t>TRANH ẢNH</t>
  </si>
  <si>
    <t>Chủ đề : Yêu nước</t>
  </si>
  <si>
    <t>Yêu thương gia đình</t>
  </si>
  <si>
    <t>Bộ tranh về Yêu thương gia đình</t>
  </si>
  <si>
    <t>1bộ/4 đến 6HS</t>
  </si>
  <si>
    <t>Quê hương em</t>
  </si>
  <si>
    <t>Bộ tranh  về quê hương em</t>
  </si>
  <si>
    <t>1 bộ/4 đến 6HS</t>
  </si>
  <si>
    <t>1.3</t>
  </si>
  <si>
    <t>Em yêu Tổ quốc Việt Nam</t>
  </si>
  <si>
    <t>Bộ tranh/ảnh về Tổ quốc Việt Nam</t>
  </si>
  <si>
    <t>1bộ/ GV</t>
  </si>
  <si>
    <t>1.4</t>
  </si>
  <si>
    <t>Biết ơn người lao động</t>
  </si>
  <si>
    <t>Bộ tranh về Biết ơn người lao động</t>
  </si>
  <si>
    <t>1.5</t>
  </si>
  <si>
    <t>Biết ơn những người có công với quê hương đất nước.</t>
  </si>
  <si>
    <t>Bộ tranh/ảnh Biết ơn những người có công với quê hương đất nước</t>
  </si>
  <si>
    <t>Chủ đề : Nhân ái</t>
  </si>
  <si>
    <t>Quan tâm, chăm sóc người thân trong gia đình</t>
  </si>
  <si>
    <t>Bộ tranh về Quan tâm, chăm sóc người thân trong gia đình</t>
  </si>
  <si>
    <t>Kính trọng thầy giáo, cô giáo và yêu quý bạn bè</t>
  </si>
  <si>
    <t>Bộ tranh về Kính trọng thầy giáo, cô giáo</t>
  </si>
  <si>
    <t>Quan tâm hàng xóm láng giềng</t>
  </si>
  <si>
    <t>Bộ tranh về Quan tâm hàng xóm láng giềng</t>
  </si>
  <si>
    <t>Cảm thông, giúp đỡ người gặp khó khăn</t>
  </si>
  <si>
    <t>Bộ tranh về Cảm thông, giúp đỡ người gặp khó khăn</t>
  </si>
  <si>
    <t>Chủ đề : Chăm chỉ</t>
  </si>
  <si>
    <t>Tự giác làm việc của mình</t>
  </si>
  <si>
    <t>Bộ tranh về Tự giác làm việc của mình</t>
  </si>
  <si>
    <t>3.2</t>
  </si>
  <si>
    <t>Quý trọng thời gian</t>
  </si>
  <si>
    <t>Bộ tranh về Quý trọng thời gian</t>
  </si>
  <si>
    <t>3.3</t>
  </si>
  <si>
    <t>Yêu lao động</t>
  </si>
  <si>
    <t>Bộ tranh về Yêu lao động</t>
  </si>
  <si>
    <t>4.1</t>
  </si>
  <si>
    <t>Thật thà</t>
  </si>
  <si>
    <t>Bộ tranh về Thật thà</t>
  </si>
  <si>
    <t>4.2</t>
  </si>
  <si>
    <t>Nhận lỗi và sửa lỗi</t>
  </si>
  <si>
    <t>Bộ tranh về Nhận lỗi và sửa lỗi</t>
  </si>
  <si>
    <t>4.3</t>
  </si>
  <si>
    <t>Giữ lời hứa</t>
  </si>
  <si>
    <t>Bộ tranh về Giữ lời hứa</t>
  </si>
  <si>
    <t>4.4</t>
  </si>
  <si>
    <t>Tôn trọng tài sản của người khác</t>
  </si>
  <si>
    <t>Bộ tranh về tôn trọng tài sản của người khác</t>
  </si>
  <si>
    <t>Chủ đề : Trách nhiệm</t>
  </si>
  <si>
    <t>5.1</t>
  </si>
  <si>
    <t>Sinh hoạt nền nếp</t>
  </si>
  <si>
    <t>Bộ tranh về Sinh hoạt nền nếp</t>
  </si>
  <si>
    <t>5.2</t>
  </si>
  <si>
    <t>Thực hiện nội quy trường, lớp</t>
  </si>
  <si>
    <t>Bộ tranh về Thực hiện nội quy trường, lớp</t>
  </si>
  <si>
    <t>5.3</t>
  </si>
  <si>
    <t>Bảo quản đồ dùng cá nhân và gia đình</t>
  </si>
  <si>
    <t>Bộ tranh về bảo quản đồ dùng cá nhân và gia đình</t>
  </si>
  <si>
    <t>5.4</t>
  </si>
  <si>
    <t>Bảo vệ của công</t>
  </si>
  <si>
    <t>Bộ tranh về bảo vệ của công</t>
  </si>
  <si>
    <t>5.5</t>
  </si>
  <si>
    <t>Bảo vệ môi trường sống</t>
  </si>
  <si>
    <t>Bộ tranh về bảo vệ môi trường</t>
  </si>
  <si>
    <t>Chủ đề : Kĩ năng nhận thức, quản lí bản thân</t>
  </si>
  <si>
    <t>Tự chăm sóc bản thân</t>
  </si>
  <si>
    <t>Bộ tranh về tự chăm sóc bản thân</t>
  </si>
  <si>
    <t>Thể hiện cảm xúc bản thân</t>
  </si>
  <si>
    <t>Bộ tranh về thể hiện cảm xúc bản thân</t>
  </si>
  <si>
    <t>Chủ đề : Kĩ năng tự bảo vệ</t>
  </si>
  <si>
    <t>7.1</t>
  </si>
  <si>
    <t>Phòng tránh tai nạn, thương tích</t>
  </si>
  <si>
    <t>Bộ tranh về phòng tránh tai nạn, thương tích</t>
  </si>
  <si>
    <t>7.2</t>
  </si>
  <si>
    <t>Tìm kiếm sự hỗ trợ</t>
  </si>
  <si>
    <t>Bộ tranh về tìm kiếm sự hỗ trợ</t>
  </si>
  <si>
    <t>7.3</t>
  </si>
  <si>
    <t>Phòng tránh xâm hại</t>
  </si>
  <si>
    <t>Bộ tranh về phòng tránh xâm hại</t>
  </si>
  <si>
    <t>Chủ đề : Hoạt động tiêu dùng</t>
  </si>
  <si>
    <t>8.1</t>
  </si>
  <si>
    <t>Quý trọng đồng tiền</t>
  </si>
  <si>
    <t>Bộ thẻ về mệnh giá các đồng tiền Việt Nam</t>
  </si>
  <si>
    <t>Chủ đề : Chuẩn mực hành vi pháp luật</t>
  </si>
  <si>
    <t>9.1</t>
  </si>
  <si>
    <t>Tuân thủ quy định nơi công cộng</t>
  </si>
  <si>
    <t>Bộ tranh về tuân thủ quy định nơi công cộng</t>
  </si>
  <si>
    <t>9.2</t>
  </si>
  <si>
    <t>Tuân thủ quy tắc an toàn giao thông</t>
  </si>
  <si>
    <t>Bộ sa bàn giao thông đường bộ</t>
  </si>
  <si>
    <t>9.3</t>
  </si>
  <si>
    <t>Quyền và bổn phận trẻ em</t>
  </si>
  <si>
    <t>Bộ tranh về quyền trẻ em</t>
  </si>
  <si>
    <t>VIDEO/CLIP</t>
  </si>
  <si>
    <t>Video, clip Quê hương em</t>
  </si>
  <si>
    <t>Video, clip Em yêu Tổ quốc Việt Nam</t>
  </si>
  <si>
    <t>Biết ơn những người có công với quê hương, đất nước</t>
  </si>
  <si>
    <t>Video, clip Biết ơn những người có công với quê hương, đất nước</t>
  </si>
  <si>
    <t>Video, clip về kính trọng thầy giáo, cô giáo và yêu quý bạn bè</t>
  </si>
  <si>
    <t>Video, clip về Quan tâm hàng xóm láng giềng</t>
  </si>
  <si>
    <t>Video, clip Tự giác làm việc của mình</t>
  </si>
  <si>
    <t>Video, clip Quý trọng thời gian</t>
  </si>
  <si>
    <t>Video, clip Yêu lao động</t>
  </si>
  <si>
    <t>3.4</t>
  </si>
  <si>
    <t>Vượt qua khó khăn</t>
  </si>
  <si>
    <t>Video, clip Vượt qua khó khăn</t>
  </si>
  <si>
    <t>Video, clip Thật thà</t>
  </si>
  <si>
    <t>Video, clip Nhận lỗi và sửa lỗi</t>
  </si>
  <si>
    <t>Video, clip Giữ lời hứa</t>
  </si>
  <si>
    <t>Video, clip Tôn trọng tài sản của người khác</t>
  </si>
  <si>
    <t>4.5</t>
  </si>
  <si>
    <t>Bảo vệ cái đúng, cái tốt</t>
  </si>
  <si>
    <t>Video, clip Bảo vệ cái đúng, cái tốt</t>
  </si>
  <si>
    <t>Chủ đề :  Trách nhiệm</t>
  </si>
  <si>
    <t>Video, clip Bảo quản đồ dùng cá nhân</t>
  </si>
  <si>
    <t>Video, clip Bảo vệ môi trường sống</t>
  </si>
  <si>
    <t>Lập kế hoạch cá nhân</t>
  </si>
  <si>
    <t>Video, clip Lập kế hoạch cá nhân</t>
  </si>
  <si>
    <t>Video, clip Tìm kiếm sự hỗ trợ</t>
  </si>
  <si>
    <t>Xử lí bất hoà với bạn bè</t>
  </si>
  <si>
    <t>Video, clip Xử lí bất hoà với bạn bè</t>
  </si>
  <si>
    <t>Video, clip Phòng tránh xâm hại</t>
  </si>
  <si>
    <t>Video, clip Tuân thủ quy định nơi công cộng</t>
  </si>
  <si>
    <t>Thiết bị dạy học tối thiểu cấp Tiểu học - Môn Tự nhiên và Xã hội</t>
  </si>
  <si>
    <t>Chủ đề 1. Gia đình</t>
  </si>
  <si>
    <t>Các thế hệ trong gia đình</t>
  </si>
  <si>
    <t>Bộ tranh các thế hệ trong gia đình</t>
  </si>
  <si>
    <t>1bộ/6HS</t>
  </si>
  <si>
    <t>Nghề nghiệp của người lớn trong gia đình</t>
  </si>
  <si>
    <t>Bộ tranh về nghề nghiệp phổ biến trong xã hội</t>
  </si>
  <si>
    <t>Phòng tránh hỏa hoạn khi ở nhà</t>
  </si>
  <si>
    <t>Tranh hướng dẫn cách ứng xử khi có cháy xảy ra</t>
  </si>
  <si>
    <t>Chủ đề 3: Cộng đồng địa phương</t>
  </si>
  <si>
    <t>Hoạt động mua bán hàng hóa</t>
  </si>
  <si>
    <t>1bộ/4  đến 6HS</t>
  </si>
  <si>
    <t>Dùng cho lớp 2 (Dùng chung với  HĐTN)</t>
  </si>
  <si>
    <t>Một số hoạt động sản xuất</t>
  </si>
  <si>
    <t>Dùng cho lớp 2, 3 (Dùng chung với mục 1.2)</t>
  </si>
  <si>
    <t xml:space="preserve">Chủ đề 5: Con người và sức khoẻ </t>
  </si>
  <si>
    <t>Các bộ phận bên ngoài và giác quan của cơ thể</t>
  </si>
  <si>
    <t>Bộ tranh: Cơ thể người và các giác quan</t>
  </si>
  <si>
    <t>Bộ tranh: Những việc nên và không nên làm để phòng tránh tật cận thị học đường</t>
  </si>
  <si>
    <t>Bộ tranh: Các việc cần làm để giữ vệ sinh cá nhân</t>
  </si>
  <si>
    <t>Giữ cho cơ thể khoẻ mạnh và an toàn</t>
  </si>
  <si>
    <t>Bộ tranh về phòng tránh bị xâm hại</t>
  </si>
  <si>
    <t>3.5</t>
  </si>
  <si>
    <t>Cơ quan vận động</t>
  </si>
  <si>
    <t>Bộ xương</t>
  </si>
  <si>
    <t>3.6</t>
  </si>
  <si>
    <t>Hệ cơ</t>
  </si>
  <si>
    <t>3.7</t>
  </si>
  <si>
    <t>Cơ quan hô hấp</t>
  </si>
  <si>
    <t>Các bộ phận chính của cơ quan hô hấp</t>
  </si>
  <si>
    <t>3.8</t>
  </si>
  <si>
    <t>Cơ quan bài tiết nước tiểu</t>
  </si>
  <si>
    <t>Các bộ phận chính của cơ quan bài tiết nước tiểu</t>
  </si>
  <si>
    <t>3.9</t>
  </si>
  <si>
    <t>Các bộ phận chính của cơ quan tiêu hóa</t>
  </si>
  <si>
    <t>Các bộ phận chính của cơ quan tuần hoàn</t>
  </si>
  <si>
    <t>3. 11</t>
  </si>
  <si>
    <t>Các bộ phận chính của cơ quan thần kinh</t>
  </si>
  <si>
    <t>Chủ đề 6: Trái Đất và bầu trời</t>
  </si>
  <si>
    <t>Các mùa trong năm</t>
  </si>
  <si>
    <t>Bốn mùa</t>
  </si>
  <si>
    <t>Mùa mưa và mùa khô</t>
  </si>
  <si>
    <t>Các hiện tượng thiên tai thường gặp</t>
  </si>
  <si>
    <t>Một số hiện tượng thiên tai thường gặp</t>
  </si>
  <si>
    <t>MÔ HÌNH, MẪU VẬT</t>
  </si>
  <si>
    <t>Hoạt động giao thông</t>
  </si>
  <si>
    <t>Bộ sa bàn giáo dục giao thông</t>
  </si>
  <si>
    <t>Chủ đề 5: con người và sức khoẻ</t>
  </si>
  <si>
    <t>Mô hình Bộ xương</t>
  </si>
  <si>
    <t>1 bộ/ PHBM</t>
  </si>
  <si>
    <t>Mô hình Hệ cơ</t>
  </si>
  <si>
    <t xml:space="preserve"> </t>
  </si>
  <si>
    <t>Một số đặc điểm của Trái Đất</t>
  </si>
  <si>
    <t>Quả địa cầu</t>
  </si>
  <si>
    <t xml:space="preserve">Quả </t>
  </si>
  <si>
    <t>Dùng cho cả môn Lịch sử và Địa lí lớp 4, 5</t>
  </si>
  <si>
    <t>IV</t>
  </si>
  <si>
    <t>Phương hướng</t>
  </si>
  <si>
    <t>La bàn</t>
  </si>
  <si>
    <t>1 chiếc/ 6HS/ PHBM</t>
  </si>
  <si>
    <t>V</t>
  </si>
  <si>
    <t>Bộ các Video/ Clip</t>
  </si>
  <si>
    <t>Con người và sức khỏe</t>
  </si>
  <si>
    <t>Dùng cho lớp 2,3</t>
  </si>
  <si>
    <t>Thiết bị dạy học tối thiểu cấp Tiểu học -  Môn Lịch sử và Địa lí</t>
  </si>
  <si>
    <t>Tờ</t>
  </si>
  <si>
    <t>1 tờ/GV</t>
  </si>
  <si>
    <t>Bản đồ hành chính Việt Nam</t>
  </si>
  <si>
    <t>Bản đồ các nước và lãnh thổ trên thế giới</t>
  </si>
  <si>
    <t>Chủ đề : TRUNG DU VÀ MIỀN NÚI BẮC BỘ</t>
  </si>
  <si>
    <t>Thiên nhiên</t>
  </si>
  <si>
    <t>Bộ tranh/ ảnh:  Một số dạng địa hình ở vùng Trung du và miền núi Bắc Bộ</t>
  </si>
  <si>
    <t>Chủ đề: ĐỒNG BẰNG BẮC BỘ</t>
  </si>
  <si>
    <t>Dân cư, hoạt động sản xuất và một số nét văn hóa</t>
  </si>
  <si>
    <t>Tranh/ ảnh: Đê sông Hồng</t>
  </si>
  <si>
    <t xml:space="preserve">Chủ đề: DUYÊN HẢI MIỀN TRUNG </t>
  </si>
  <si>
    <t>Bộ tranh/ ảnh: Di sản thế giới ở vùng duyên hải miền Trung</t>
  </si>
  <si>
    <t>1 bộ /4 đến 6HS</t>
  </si>
  <si>
    <t xml:space="preserve">Chủ đề: TÂY NGUYÊN </t>
  </si>
  <si>
    <t>Bộ tranh/ ảnh: Hoạt động kinh tế ở vùng Tây Nguyên</t>
  </si>
  <si>
    <t>Bộ tranh/ ảnh: Lễ hội Cồng Chiêng Tây Nguyên</t>
  </si>
  <si>
    <t>Cho những nơi chưa có điều kiện sử dụng CNTT</t>
  </si>
  <si>
    <t xml:space="preserve">Chủ đề: NAM BỘ  </t>
  </si>
  <si>
    <t>Tranh/ảnh: Sự chung sống hài hòa với thiên nhiên của người dân Nam Bộ</t>
  </si>
  <si>
    <t>BẢN ĐỒ/LƯỢC ĐỒ/ SƠ ĐỒ</t>
  </si>
  <si>
    <t>Chủ đề: TRUNG DU VÀ MIỀN NÚI BẮC BỘ</t>
  </si>
  <si>
    <t>Sơ đồ quần thể khu di tích Đền Hùng</t>
  </si>
  <si>
    <t>Chủ đề : ĐỒNG BẰNG BẮC BỘ</t>
  </si>
  <si>
    <t>Bản đồ      tự nhiên vùng Đồng bằng Bắc Bộ</t>
  </si>
  <si>
    <t>Văn Miếu - Quốc Tử Giám</t>
  </si>
  <si>
    <t>Sơ đồ khu di tích Văn Miếu - Quốc Tử Giám</t>
  </si>
  <si>
    <t>Chủ đề : DUYÊN HẢI MIỀN TRUNG</t>
  </si>
  <si>
    <t>Bản đồ tự nhiên vùng Duyên hải miền Trung</t>
  </si>
  <si>
    <t>Chủ đề : TÂY NGUYÊN</t>
  </si>
  <si>
    <t>Bản đồ tự nhiên vùng Tây Nguyên</t>
  </si>
  <si>
    <t>Chủ đề : NAM BỘ</t>
  </si>
  <si>
    <t>Bản đồ tự nhiên vùng Nam Bộ</t>
  </si>
  <si>
    <t>Sông Hồng và văn  minh sông Hồng</t>
  </si>
  <si>
    <t>Cố đô Huế</t>
  </si>
  <si>
    <t>LỚP 5</t>
  </si>
  <si>
    <t>Chủ đề : NHỮNG QUỐC GIA ĐẦU TIÊN TRÊN LÃNH THỔ VIỆT NAM</t>
  </si>
  <si>
    <t>Văn Lang - Âu Lạc</t>
  </si>
  <si>
    <t>Tranh/ ảnh: Nhà nước Văn Lang - Âu Lạc.</t>
  </si>
  <si>
    <t>Phù Nam</t>
  </si>
  <si>
    <t>Tranh/ ảnh: Hiện vật khảo cổ học của Phù Nam</t>
  </si>
  <si>
    <t>Champa</t>
  </si>
  <si>
    <t>Tranh/ ảnh: Đền tháp Champa</t>
  </si>
  <si>
    <t>Chủ đề : XÂY DỰNG VÀ BẢO VỆ ĐẤT NƯỚC VIỆT NAM</t>
  </si>
  <si>
    <t>2.1.</t>
  </si>
  <si>
    <t>Cách mạng tháng Tám năm 1945</t>
  </si>
  <si>
    <t>Tranh/ảnh: Cách mạng tháng Tám năm 1945</t>
  </si>
  <si>
    <t>Chiến dịch Điện Biên Phủ năm 1954</t>
  </si>
  <si>
    <t>Tranh/ ảnh: Chiến dịch Điện Biên Phủ năm 1954</t>
  </si>
  <si>
    <t>Chiến dịch Hồ Chí Minh năm 1975</t>
  </si>
  <si>
    <t>Tranh/ ảnh: Chiến dịch Hồ Chí Minh năm 1975</t>
  </si>
  <si>
    <t>1tờ/ GV</t>
  </si>
  <si>
    <t>BẢN ĐỒ/LƯỢC ĐỒ</t>
  </si>
  <si>
    <t>Khởi nghĩa Lam Sơn và triều hậu Lê</t>
  </si>
  <si>
    <t>Lược đồ chiến thắng Chi Lăng</t>
  </si>
  <si>
    <t>Lược đồ chiến dịch Điện Biên Phủ năm 1954</t>
  </si>
  <si>
    <t>Lược đồ chiến dịch Hồ Chí Minh năm 1975</t>
  </si>
  <si>
    <t>Chủ đề: CÁC NƯỚC LÁNG GIỀNG</t>
  </si>
  <si>
    <t>Nước Cộng hoà Nhân dân Trung Hoa (Trung Quốc)</t>
  </si>
  <si>
    <t>Bản đồ tự nhiên Trung Quốc</t>
  </si>
  <si>
    <t>Nước Cộng hoà Dân chủ nhân dân Lào</t>
  </si>
  <si>
    <t>Bản đồ tự nhiên nước Lào</t>
  </si>
  <si>
    <t>Vương quốc Campuchia</t>
  </si>
  <si>
    <t>Bản đồ tự nhiên nước Campuchia</t>
  </si>
  <si>
    <t>Hiệp hội các nước Đông Nam Á</t>
  </si>
  <si>
    <t>Bản đồ Hành chính - Chính trị Đông Nam Á</t>
  </si>
  <si>
    <t>Phim mô phỏng: Nước Văn Lang - Âu Lạc</t>
  </si>
  <si>
    <t>Phim tư liệu Cách mạng tháng Tám</t>
  </si>
  <si>
    <t>Phim tư liệu Chiến dịch Điện Biên Phủ năm 1954</t>
  </si>
  <si>
    <t>Phim tư liệu  Chiến dịch Hồ Chí Minh năm 1975</t>
  </si>
  <si>
    <t>MẪU VẬT/ MÔ HÌNH</t>
  </si>
  <si>
    <t>Các châu lục và đại dương trên thế giới</t>
  </si>
  <si>
    <t>Quả địa cầu tự nhiên</t>
  </si>
  <si>
    <t>Quả</t>
  </si>
  <si>
    <t>C</t>
  </si>
  <si>
    <t>HỌC LIỆU ĐIỆN TỬ</t>
  </si>
  <si>
    <t>Bộ học liệu điện tử hỗ trợ giáo viên</t>
  </si>
  <si>
    <t>(Chỉ sử dụng cho những nơi có điều kiện)</t>
  </si>
  <si>
    <t xml:space="preserve">Thiết bị dạy học tối thiểu cấp Tiểu học - Môn Khoa học </t>
  </si>
  <si>
    <t>Tranh, ảnh</t>
  </si>
  <si>
    <t>Chất</t>
  </si>
  <si>
    <t>Nước</t>
  </si>
  <si>
    <t>Sơ đồ vòng tuần hoàn của nước trong tự nhiên</t>
  </si>
  <si>
    <t>01 bộ/ 4 đến 6HS</t>
  </si>
  <si>
    <t>Dùng cho lớp 4 (Có thể thay bằng phần mềm mô phỏng)</t>
  </si>
  <si>
    <t>Năng lượng</t>
  </si>
  <si>
    <t>Ánh sáng</t>
  </si>
  <si>
    <t>Bộ tranh về bảo vệ mắt</t>
  </si>
  <si>
    <t>Năng lượng điện</t>
  </si>
  <si>
    <t>Bộ tranh an toàn về điện</t>
  </si>
  <si>
    <t>Thực vật và động vật</t>
  </si>
  <si>
    <t>Nhu cầu sống của thực vật và động vật</t>
  </si>
  <si>
    <t>Sơ đồ về sự trao đổi khí, nước, chất khoáng của thực vật với môi trường</t>
  </si>
  <si>
    <t>Sự sinh sản ở thực vật và động vật</t>
  </si>
  <si>
    <t>Sơ đồ: Các bộ phận của hoa</t>
  </si>
  <si>
    <t>Dinh dưỡng ở người</t>
  </si>
  <si>
    <t>Tháp dinh dưỡng</t>
  </si>
  <si>
    <t>01 tờ/GV</t>
  </si>
  <si>
    <t>Video/clip</t>
  </si>
  <si>
    <t>Xử lí nước cấp cho sinh hoạt</t>
  </si>
  <si>
    <t>01 bộ/ GV</t>
  </si>
  <si>
    <t>Ô nhiễm, xói mòn đất</t>
  </si>
  <si>
    <t>Dụng cụ</t>
  </si>
  <si>
    <t>Không khí</t>
  </si>
  <si>
    <t>Hộp đối lưu</t>
  </si>
  <si>
    <t>Bộ thí nghiệm không khí cần cho sự cháy</t>
  </si>
  <si>
    <t>Hộp thí nghiệm "Vai trò của ánh sáng"</t>
  </si>
  <si>
    <t>Điện</t>
  </si>
  <si>
    <t>Bộ lắp mạch điện đơn giản</t>
  </si>
  <si>
    <t>Năng lượng mặt trời, gió và nước chảy</t>
  </si>
  <si>
    <t>Mô hình phát điện sử dụng năng lượng Mặt Trời, năng lượng gió hoặc năng lượng nước chảy</t>
  </si>
  <si>
    <t>Nhiệt</t>
  </si>
  <si>
    <t>Nhiệt kế</t>
  </si>
  <si>
    <t>2.5</t>
  </si>
  <si>
    <t>Nhiệt kế đo nhiệt độ cơ thể</t>
  </si>
  <si>
    <t>2.6</t>
  </si>
  <si>
    <t>Nấm</t>
  </si>
  <si>
    <t>Kính lúp</t>
  </si>
  <si>
    <t xml:space="preserve">Dùng cho lớp 4 </t>
  </si>
  <si>
    <t>Thiết bị dạy học tối thiểu cấp Tiểu học - Môn Tin học</t>
  </si>
  <si>
    <t>(Danh mục được tính cho 1 phòng học bộ môn)</t>
  </si>
  <si>
    <t>PHÒNG THỰC HÀNH TIN HỌC</t>
  </si>
  <si>
    <t>Máy chủ</t>
  </si>
  <si>
    <t>Máy tính để bàn hoặc máy tính xách tay</t>
  </si>
  <si>
    <t>1 bộ máy tính/3 HS</t>
  </si>
  <si>
    <t>1 bộ máy tính /3HS là tối thiểu, những nơi có điều kiện có thể trang bị 1 bộ máy tính/2 (hoặc 1)HS</t>
  </si>
  <si>
    <t>Thiết bị kết nối mạng và đường truyền Internet</t>
  </si>
  <si>
    <t>Bàn để máy tính, ghế ngồi</t>
  </si>
  <si>
    <t>Số lượng  phù hợp với HS và máy tính được trang bị</t>
  </si>
  <si>
    <t>Hệ thống điện</t>
  </si>
  <si>
    <t>Hệ thống</t>
  </si>
  <si>
    <t>Tủ lưu trữ</t>
  </si>
  <si>
    <t>Máy in Laser</t>
  </si>
  <si>
    <t>Điều hòa nhiệt độ/ Quạt điện</t>
  </si>
  <si>
    <t>Thiết bị lưu trữ ngoài</t>
  </si>
  <si>
    <t>Bộ dụng cụ sửa chữa, bảo dưỡng máy tính cơ bản</t>
  </si>
  <si>
    <t>Máy hút bụi</t>
  </si>
  <si>
    <t>Tất cả các chủ đề</t>
  </si>
  <si>
    <t>Hệ điều hành</t>
  </si>
  <si>
    <t>Dùng cho tất cả các lớp</t>
  </si>
  <si>
    <t>Phần mềm tin học văn phòng</t>
  </si>
  <si>
    <t>Phần mềm duyệt web</t>
  </si>
  <si>
    <t>Phần mềm diệt virus</t>
  </si>
  <si>
    <t>Các loại phần mềm ứng dụng khác</t>
  </si>
  <si>
    <t>Chủ đề: Tổ chức lưu trữ, tìm kiếm và trao đổi thông tin</t>
  </si>
  <si>
    <t>Phần mềm tìm kiếm thông tin</t>
  </si>
  <si>
    <t>Chủ đề: Ứng dụng tin học</t>
  </si>
  <si>
    <t>Phần mềm luyện tập sử dụng chuột máy tính</t>
  </si>
  <si>
    <t>Phần mềm luyện tập gõ bàn phím</t>
  </si>
  <si>
    <t>Dùng cho lớp 3, 4</t>
  </si>
  <si>
    <t>Phần mềm đồ họa</t>
  </si>
  <si>
    <t>Chủ đề: Giải quyết vấn đề với sự trợ giúp của máy tính</t>
  </si>
  <si>
    <t>Phần mềm lập trình trực quan</t>
  </si>
  <si>
    <t>Thiết bị dạy học tối thiểu cấp Tiểu học - Môn Công nghệ</t>
  </si>
  <si>
    <t>(Danh mục được tính cho một phòng học bộ môn)</t>
  </si>
  <si>
    <t xml:space="preserve">THIẾT BỊ DÙNG CHUNG </t>
  </si>
  <si>
    <t>Bộ lắp ghép mô hình kĩ thuật</t>
  </si>
  <si>
    <t>20/ PHBM</t>
  </si>
  <si>
    <t>Bộ dụng cụ thủ công</t>
  </si>
  <si>
    <t>Bộ dụng cụ chăm sóc hoa, cây cảnh</t>
  </si>
  <si>
    <t>Dùng chung với Hoạt động trải nghiệm lớp 2</t>
  </si>
  <si>
    <t>Máy thu thanh</t>
  </si>
  <si>
    <t>5/ PHBM</t>
  </si>
  <si>
    <t>Ti vi</t>
  </si>
  <si>
    <t>Sử dụng  thiết bị dùng chung của trường</t>
  </si>
  <si>
    <t>Máy tính (để bàn hoặc xách tay)</t>
  </si>
  <si>
    <t>01/ PHBM</t>
  </si>
  <si>
    <t>Tranh ảnh</t>
  </si>
  <si>
    <t>Sử dụng đèn học</t>
  </si>
  <si>
    <t>Đèn học</t>
  </si>
  <si>
    <t>Mất an toàn khi sử dụng đèn học</t>
  </si>
  <si>
    <t>Sử dụng quạt điện</t>
  </si>
  <si>
    <t>Quạt điện</t>
  </si>
  <si>
    <t>Mất an toàn khi sử dụng quạt điện</t>
  </si>
  <si>
    <t>Sử dụng máy thu thanh</t>
  </si>
  <si>
    <t>Mối quan hệ đài phát thanh và máy thu thanh</t>
  </si>
  <si>
    <t>Sử dụng máy thu hình</t>
  </si>
  <si>
    <t>Mối quan hệ đài truyền hình và máy thu hình (tivi)</t>
  </si>
  <si>
    <t>Trồng hoa và cây cảnh trong chậu</t>
  </si>
  <si>
    <t>Quy trình các bước gieo hạt, trồng cây con trong chậu</t>
  </si>
  <si>
    <t>Sử dụng tủ lạnh</t>
  </si>
  <si>
    <t>Các khoang trong Tủ lạnh</t>
  </si>
  <si>
    <t>Lắp ráp mô hình máy phát điện gió</t>
  </si>
  <si>
    <t>Mô hình máy phát điện gió</t>
  </si>
  <si>
    <t>Lắp ráp mô hình điện mặt trời</t>
  </si>
  <si>
    <t>Mô hình điện mặt trời</t>
  </si>
  <si>
    <t>Quạt bàn</t>
  </si>
  <si>
    <t>Lắp ghép mô hình kĩ thuật</t>
  </si>
  <si>
    <t>Lắp ráp mô hình kĩ thuật</t>
  </si>
  <si>
    <t>Tệp</t>
  </si>
  <si>
    <t>Vai trò của công nghệ</t>
  </si>
  <si>
    <t>Công nghệ trong đời sống</t>
  </si>
  <si>
    <t>Nhà sáng chế</t>
  </si>
  <si>
    <t>Một số nhà sáng chế nổi tiếng</t>
  </si>
  <si>
    <t>Tìm hiểu thiết kế</t>
  </si>
  <si>
    <t>Các công việc chính khi thiết kế</t>
  </si>
  <si>
    <t>Đồng hồ bấm giây</t>
  </si>
  <si>
    <t>1 chiếc/ GV</t>
  </si>
  <si>
    <t>Còi</t>
  </si>
  <si>
    <t>3 chiếc/ GV</t>
  </si>
  <si>
    <t>Thước dây</t>
  </si>
  <si>
    <t>Cờ lệnh thể thao</t>
  </si>
  <si>
    <t>4 chiếc/ GV</t>
  </si>
  <si>
    <t>Biển lật số</t>
  </si>
  <si>
    <t>Nấm thể thao</t>
  </si>
  <si>
    <t>20 chiếc/ GV</t>
  </si>
  <si>
    <t>Bơm</t>
  </si>
  <si>
    <t>2 chiếc/ trường</t>
  </si>
  <si>
    <t>Dây nhảy cá nhân</t>
  </si>
  <si>
    <t>Dây nhảy tập thể</t>
  </si>
  <si>
    <t>Dây kéo co</t>
  </si>
  <si>
    <t>Cuộn</t>
  </si>
  <si>
    <t>2 cuộn/ trường</t>
  </si>
  <si>
    <t>THIẾT BỊ THEO CHỦ ĐỀ</t>
  </si>
  <si>
    <t>Tư thế và kĩ năng vận động cơ bản</t>
  </si>
  <si>
    <t>Đĩa bay</t>
  </si>
  <si>
    <t>Con thoi</t>
  </si>
  <si>
    <t>Bóng đai đa năng</t>
  </si>
  <si>
    <t>Rào đa năng</t>
  </si>
  <si>
    <t>Dùng cho lớp 2, 3, 4</t>
  </si>
  <si>
    <t>Vòng</t>
  </si>
  <si>
    <t>1.6</t>
  </si>
  <si>
    <t>Cầu thăng bằng thấp</t>
  </si>
  <si>
    <t>2 bộ/ trường</t>
  </si>
  <si>
    <t>1.7</t>
  </si>
  <si>
    <t>Thảm xốp</t>
  </si>
  <si>
    <t>20 tấm/ trường</t>
  </si>
  <si>
    <t>Dùng cho lớp 2, 5</t>
  </si>
  <si>
    <t>1.8</t>
  </si>
  <si>
    <t>Thang chữ A</t>
  </si>
  <si>
    <t>2 chiếc/ GV</t>
  </si>
  <si>
    <t>Bài thể dục</t>
  </si>
  <si>
    <t>Hoa</t>
  </si>
  <si>
    <t>35 chiếc/ GV</t>
  </si>
  <si>
    <t>Lựa chọn 1 trong 3 đạo cụ</t>
  </si>
  <si>
    <t>Gậy</t>
  </si>
  <si>
    <t>THIẾT BỊ DẠY HỌC MÔN THỂ THAO TỰ CHỌN</t>
  </si>
  <si>
    <t>( Chỉ trang bị những dụng cụ/thiết bị tương ứng, phù hợp với môn thể thao được nhà trường lựa chọn)</t>
  </si>
  <si>
    <t>Bóng đá</t>
  </si>
  <si>
    <t>Dùng cho lớp 1, 2, 3, 4, 5</t>
  </si>
  <si>
    <t>Quả bóng đá</t>
  </si>
  <si>
    <t>20 quả/ GV</t>
  </si>
  <si>
    <t>Cầu môn</t>
  </si>
  <si>
    <t>Bóng rổ</t>
  </si>
  <si>
    <t>Quả bóng rổ</t>
  </si>
  <si>
    <t>Cột, bảng bóng rổ</t>
  </si>
  <si>
    <t>Bóng chuyền hơi</t>
  </si>
  <si>
    <t>Quả bóng</t>
  </si>
  <si>
    <t>Cột và lưới</t>
  </si>
  <si>
    <t>Đá cầu</t>
  </si>
  <si>
    <t>Dùng cho lớp 1, 2, 3, 4,5</t>
  </si>
  <si>
    <t>Quả cầu đá</t>
  </si>
  <si>
    <t>30 quả/ GV</t>
  </si>
  <si>
    <t>Cột, lưới</t>
  </si>
  <si>
    <t>3 bộ/ trường</t>
  </si>
  <si>
    <t>Cờ Vua</t>
  </si>
  <si>
    <t>Bàn và quân cờ</t>
  </si>
  <si>
    <t>Bàn và quân cờ treo tường</t>
  </si>
  <si>
    <t>Võ</t>
  </si>
  <si>
    <t>10 chiếc/ GV</t>
  </si>
  <si>
    <t>(sử dụng chung với phần trên)</t>
  </si>
  <si>
    <t>Bơi</t>
  </si>
  <si>
    <t>Phao bơi</t>
  </si>
  <si>
    <t>20 chiếc/ trường</t>
  </si>
  <si>
    <t>Sào cứu hộ</t>
  </si>
  <si>
    <t>Phao cứu sinh</t>
  </si>
  <si>
    <t>6 chiếc/ trường</t>
  </si>
  <si>
    <t>Thể dục Aerobic</t>
  </si>
  <si>
    <t>8.2</t>
  </si>
  <si>
    <t>(Sử dụng thiết bị dùng chung)</t>
  </si>
  <si>
    <t>Khiêu vũ thể thao</t>
  </si>
  <si>
    <t>01/GV</t>
  </si>
  <si>
    <t>Thiết bị dạy học tối thiểu cấp Tiểu học - Môn Âm nhạc</t>
  </si>
  <si>
    <t>Nhạc cụ thể hiện tiết tấu</t>
  </si>
  <si>
    <t>Trống nhỏ</t>
  </si>
  <si>
    <t>Song loan</t>
  </si>
  <si>
    <t>Thanh phách</t>
  </si>
  <si>
    <t>Cặp</t>
  </si>
  <si>
    <t>Triangle</t>
  </si>
  <si>
    <t>Tambourine</t>
  </si>
  <si>
    <t>Bells Instrument</t>
  </si>
  <si>
    <t>Dùng cho lớp 2, 3, 4, 5</t>
  </si>
  <si>
    <t>Maracas</t>
  </si>
  <si>
    <t>Woodblock</t>
  </si>
  <si>
    <t>Nhạc cụ thể hiện giai điệu</t>
  </si>
  <si>
    <t>Kèn phím</t>
  </si>
  <si>
    <t>Recorder</t>
  </si>
  <si>
    <t>Xylophone</t>
  </si>
  <si>
    <t>Handbells</t>
  </si>
  <si>
    <t>Electric keyboard (đàn phím điện tử)</t>
  </si>
  <si>
    <t>Cây</t>
  </si>
  <si>
    <t>Thiết bị dùng chung cho các nội dung</t>
  </si>
  <si>
    <t xml:space="preserve">Ghi chú: </t>
  </si>
  <si>
    <t>Thiết bị dạy học tối thiểu cấp Tiểu học - Môn Mĩ thuật</t>
  </si>
  <si>
    <t>THIẾT BỊ DÙNG CHUNG (trang bị cho một phòng học bộ môn)</t>
  </si>
  <si>
    <t>Bảng vẽ cá nhân</t>
  </si>
  <si>
    <t>Dùng cho lớp 1, 2, 3,  4, 5</t>
  </si>
  <si>
    <t>Giá vẽ (3 chân hoặc chữ A)</t>
  </si>
  <si>
    <t>Bục đặt mẫu</t>
  </si>
  <si>
    <t>Các hình khối cơ bản</t>
  </si>
  <si>
    <t>Dùng cho lớp 1, 2,3, 4, 5</t>
  </si>
  <si>
    <t>Kẹp giấy</t>
  </si>
  <si>
    <t>Tủ/giá</t>
  </si>
  <si>
    <t>Bút lông</t>
  </si>
  <si>
    <t>Bảng pha màu (Palet)</t>
  </si>
  <si>
    <t>Xô đựng nước</t>
  </si>
  <si>
    <t>Tạp dề</t>
  </si>
  <si>
    <t>Bộ công cụ thực hành với đất nặn</t>
  </si>
  <si>
    <t>Đất nặn</t>
  </si>
  <si>
    <t xml:space="preserve">Dùng cho lớp 1, 2, 3, 4, 5 </t>
  </si>
  <si>
    <t>Màu Goát (Gouache colour)</t>
  </si>
  <si>
    <t>TRANH ẢNH PHỤC VỤ KIẾN THỨC CƠ BẢN (trang bị cho một phòng học bộ môn)</t>
  </si>
  <si>
    <t>Tranh về màu sắc</t>
  </si>
  <si>
    <t>Bảng yếu tố và nguyên lý tạo hình</t>
  </si>
  <si>
    <t>Dùng cho lớp 1,  2, 3, 4, 5</t>
  </si>
  <si>
    <t>Hoa văn, họa tiết dân tộc</t>
  </si>
  <si>
    <t>Thiết bị dạy học tối thiểu cấp Tiểu học - Hoạt động trải nghiệm</t>
  </si>
  <si>
    <t>- Chức năng hỗ trợ soạn giáo án điện tử;</t>
  </si>
  <si>
    <t>1 bộ/ lớp</t>
  </si>
  <si>
    <t xml:space="preserve"> Dùng cho lớp 1, 2, 3, 4, 5</t>
  </si>
  <si>
    <t>Hoạt động hướng vào bản thân</t>
  </si>
  <si>
    <t>Bộ thẻ các gương mặt cảm xúc cơ bản</t>
  </si>
  <si>
    <t>Bộ thẻ về “Nét riêng của em”</t>
  </si>
  <si>
    <t>Bộ thẻ về “Sở thích của em”</t>
  </si>
  <si>
    <t>Bộ thẻ mệnh giá tiền Việt Nam</t>
  </si>
  <si>
    <t>Bộ thẻ các hoạt động trong ngày của em</t>
  </si>
  <si>
    <t>Bộ thẻ về vệ sinh an toàn thực phẩm</t>
  </si>
  <si>
    <t>Bộ tranh về Phòng tránh bị lạc, bị bắt cóc</t>
  </si>
  <si>
    <t xml:space="preserve">Hoạt động hướng đến xã hội </t>
  </si>
  <si>
    <t>Bộ thẻ Gia đình em</t>
  </si>
  <si>
    <t>Bộ tranh Tình bạn</t>
  </si>
  <si>
    <t>Dùng cho lớp 2 (Sử dụng chung với môn Đạo đức)</t>
  </si>
  <si>
    <t>Hoạt động hướng nghiệp</t>
  </si>
  <si>
    <t>Bộ tranh Nghề của bố mẹ em</t>
  </si>
  <si>
    <t>Dùng cho lớp 2, 3 (Sử dụng chung với môn TN-XH)</t>
  </si>
  <si>
    <t>Video về “Không an toàn thực phẩm”</t>
  </si>
  <si>
    <t>Video về nguy cơ trẻ em bị xâm hại</t>
  </si>
  <si>
    <t>Video về Văn hóa Giao tiếp trên mạng</t>
  </si>
  <si>
    <t>Video về hỏa hoạn</t>
  </si>
  <si>
    <t>Hoạt động hướng đến xã hội</t>
  </si>
  <si>
    <t>Video về hành vi phản văn hóa nơi công cộng</t>
  </si>
  <si>
    <t>Hoạt động Hướng đến tự nhiên</t>
  </si>
  <si>
    <t>Video về Phong cảnh đẹp quê hương</t>
  </si>
  <si>
    <t>Video về ô nhiễm môi trường</t>
  </si>
  <si>
    <t>Dùng cho lớp 3, 5</t>
  </si>
  <si>
    <t>- Bộ dụng cụ chăm sóc hoa, cây trồng thông thường, bao gồm: xẻng, chĩa 3 bằng nhựa, bình tưới cây 4 lít bằng nhựa, kéo cắt cành.</t>
  </si>
  <si>
    <t xml:space="preserve">5 bộ/ trường </t>
  </si>
  <si>
    <t>2 bộ/ lớp</t>
  </si>
  <si>
    <t>Bộ dụng cụ lều trại</t>
  </si>
  <si>
    <t>Sử dụng cho lớp 1, 2, 3, 4, 5</t>
  </si>
  <si>
    <t>Thiết bị dạy học tối thiểu cấp Tiểu học - Thiết bị dùng chung</t>
  </si>
  <si>
    <t>Bảng nhóm</t>
  </si>
  <si>
    <t>1 chiếc/ 4 đến 6HS</t>
  </si>
  <si>
    <t>Bảng phụ</t>
  </si>
  <si>
    <t>Tủ/giá đựng thiết bị</t>
  </si>
  <si>
    <t>2 chiếc/ lớp</t>
  </si>
  <si>
    <t>Nam châm</t>
  </si>
  <si>
    <t>20 chiếc/ lớp</t>
  </si>
  <si>
    <t>Nẹp treo tranh</t>
  </si>
  <si>
    <t>Giá treo tranh</t>
  </si>
  <si>
    <t>3 chiếc/ trường</t>
  </si>
  <si>
    <t>Thiết bị thu phát âm thanh</t>
  </si>
  <si>
    <t>1 bộ (hoặc chiếc)/5 lớp</t>
  </si>
  <si>
    <t>Đài đĩa</t>
  </si>
  <si>
    <t>Loa cầm tay</t>
  </si>
  <si>
    <t>Thiết bị trình chiếu</t>
  </si>
  <si>
    <t>8.3</t>
  </si>
  <si>
    <t>Đầu DVD</t>
  </si>
  <si>
    <t>8.4</t>
  </si>
  <si>
    <t>Máy chiếu vật thể</t>
  </si>
  <si>
    <t>Máy in</t>
  </si>
  <si>
    <t>Máy ảnh (hoặc Máy quay)</t>
  </si>
  <si>
    <t>Cân</t>
  </si>
  <si>
    <t>Nhiệt kế điện tử</t>
  </si>
  <si>
    <t>2 cái/ trường</t>
  </si>
  <si>
    <t>Thiết bị dạy học tối thiểu cấp Tiểu học - Môn Giáo dục thể chất</t>
  </si>
  <si>
    <t>1  </t>
  </si>
  <si>
    <t>2  </t>
  </si>
  <si>
    <t>3  </t>
  </si>
  <si>
    <t>4  </t>
  </si>
  <si>
    <t>5  </t>
  </si>
  <si>
    <t>6  </t>
  </si>
  <si>
    <t>7  </t>
  </si>
  <si>
    <t>8  </t>
  </si>
  <si>
    <t>9  </t>
  </si>
  <si>
    <t>10             </t>
  </si>
  <si>
    <t xml:space="preserve">Thiết bị dạy học tối thiểu cấp Trung học cơ sở - Môn Ngữ văn </t>
  </si>
  <si>
    <t xml:space="preserve">TRANH ẢNH </t>
  </si>
  <si>
    <t>Các tranh dành cho GV có thể thay thế bằng tranh điện tử hoặc phần mềm).</t>
  </si>
  <si>
    <t xml:space="preserve">Chủ đề 1. Đọc </t>
  </si>
  <si>
    <t>Dạy đọc hiểu văn bản  văn học</t>
  </si>
  <si>
    <t>a. Bộ tranh minh họa hình ảnh một số truyện tiêu biểu</t>
  </si>
  <si>
    <t>01bộ /GV</t>
  </si>
  <si>
    <t>Dùng cho lớp 6</t>
  </si>
  <si>
    <t xml:space="preserve">b. Bộ tranh mô hình hóa các thành tố của các loại văn bản </t>
  </si>
  <si>
    <t>Dạy các tác phẩm thơ, thơ lục bát, thơ có yếu tố tự sự và miêu tả</t>
  </si>
  <si>
    <t>Bộ tranh mô hình hóa các thành tố của các loại văn bản thơ</t>
  </si>
  <si>
    <t>Dạy các tác phẩm Hồi kí hoặc Du kí</t>
  </si>
  <si>
    <t>Bộ tranh bìa sách một số cuốn Hồi kí và Du kí nổi tiếng</t>
  </si>
  <si>
    <t>Dạy các văn bản nghị luận</t>
  </si>
  <si>
    <t>Tranh mô hình hóa các yếu tố hình thức của văn bản nghị luận: mở bài, thân bài, kết bài; ý kiến, lí lẽ, bằng chứng</t>
  </si>
  <si>
    <t>Dạy các văn bản thông tin.</t>
  </si>
  <si>
    <t>Tranh mô hình hóa các yếu tố hình thức của văn bản thông tin.</t>
  </si>
  <si>
    <t>Chủ đề 2: Viết</t>
  </si>
  <si>
    <t>Dạy quy trình, cách viết chung</t>
  </si>
  <si>
    <t>Tranh minh họa: Mô hình hóa quy trình viết 1 văn bản và Sơ đồ tóm tắt nội dung chính của một số văn bản đơn giản</t>
  </si>
  <si>
    <t>Dạy về quy trình, cách viết theo kiểu văn bản</t>
  </si>
  <si>
    <t>Sơ đồ mô hình một số kiểu văn bản có trong chương trình</t>
  </si>
  <si>
    <t>VIDEO/ CLIP/ AUDIO</t>
  </si>
  <si>
    <t xml:space="preserve">(Tư liệu dạy học điện tử) </t>
  </si>
  <si>
    <t xml:space="preserve">Bộ học liệu điện tử hỗ trợ giáo viên </t>
  </si>
  <si>
    <t>Dùng chung cho các lớp 6,7,8,9</t>
  </si>
  <si>
    <t>Dùng cho lớp 8, 9</t>
  </si>
  <si>
    <t xml:space="preserve">Truyện dân gian </t>
  </si>
  <si>
    <t>Dùng cho lớp 6, 7, 8</t>
  </si>
  <si>
    <t>Tác giả Hồ Xuân Hương</t>
  </si>
  <si>
    <t>Tác giả  Nguyễn Đình Chiểu</t>
  </si>
  <si>
    <t>Tác giả  Nguyễn Khuyến</t>
  </si>
  <si>
    <t>Tác giả Nguyễn Ái Quốc - Hồ Chí Minh</t>
  </si>
  <si>
    <t>Dùng cho lớp 6, 7, 8, 9</t>
  </si>
  <si>
    <t>Tác giả  Nam Cao</t>
  </si>
  <si>
    <t>Tác giả Xuân Diệu</t>
  </si>
  <si>
    <t>Tác giả  Tố Hữu</t>
  </si>
  <si>
    <t>Minh hoạ, phục vụ cho hoạt động tìm hiểu về thơ của Tố Hữu trước và sau Cách mạng tháng Tám</t>
  </si>
  <si>
    <t>Tác giả  Nguyễn Tuân</t>
  </si>
  <si>
    <t>Dùng cho lớp 6, 7</t>
  </si>
  <si>
    <t>Tác giả  Nguyễn Huy Tưởng</t>
  </si>
  <si>
    <t>Thiết bị dạy học tối thiểu cấp Trung học cơ sở – Môn Toán</t>
  </si>
  <si>
    <t>Bộ thiết bị để vẽ trên bảng trong dạy học toán</t>
  </si>
  <si>
    <t>01 bộ/GV</t>
  </si>
  <si>
    <t>Bộ thước thực hành đo khoảng cách, đo chiều cao ngoài trời</t>
  </si>
  <si>
    <t>04 bộ/ GV</t>
  </si>
  <si>
    <t>Thống kê và Xác suất</t>
  </si>
  <si>
    <t>08 bộ/ GV</t>
  </si>
  <si>
    <t>- 02 đồng xu gồm một đồng xu to có đường kính 25mm và một đồng xu nhỏ có đường kính 20mm; dày 1mm; làm bằng hợp kim (nhôm, đồng). Trên mỗi đồng xu, một mặt khắc nổi chữ N, mặt kia khắc nổi chữ S.</t>
  </si>
  <si>
    <t>08bộ/ GV</t>
  </si>
  <si>
    <t>HÌNH  HỌC VÀ ĐO LƯỜNG</t>
  </si>
  <si>
    <t xml:space="preserve">Hình học phẳng </t>
  </si>
  <si>
    <t>Tất cả các thiết bị trên được làm bằng nhựa, màu sắc tươi sáng, không cong vênh, an toàn với người sử dụng.</t>
  </si>
  <si>
    <t>08 bộ/GV</t>
  </si>
  <si>
    <t>Dùng cho lớp 7</t>
  </si>
  <si>
    <t>Hình học trực quan</t>
  </si>
  <si>
    <t xml:space="preserve">Bộ thiết bị dạy học hình học trực quan (các hình khối trong thực tiễn) </t>
  </si>
  <si>
    <t>Dùng cho lớp 8</t>
  </si>
  <si>
    <t>Dùng cho lớp 9</t>
  </si>
  <si>
    <t>Thiết bị dạy học tối thiểu cấp Trung học cơ sở - Môn Ngoại ngữ</t>
  </si>
  <si>
    <t>Căn cứ vào điều kiện cụ thể của từng trường, có thể lựa chọn một/hoặc một số thiết bị sau đây để trang bị cho giáo viên dạy môn ngoại ngữ hoặc lắp đặt trong phòng học bộ môn ngoại ngữ:</t>
  </si>
  <si>
    <t xml:space="preserve">Đầu đĩa </t>
  </si>
  <si>
    <t xml:space="preserve">Bộ máy vi tính để bàn/hoặc máy tính xách tay </t>
  </si>
  <si>
    <t>01/</t>
  </si>
  <si>
    <t xml:space="preserve">Bộ học liệu điện tử </t>
  </si>
  <si>
    <t xml:space="preserve">01Bộ/GV </t>
  </si>
  <si>
    <t>II. Hệ thống thiết bị dạy học ngoại ngữ chuyên dụng (lựa chọn 2)</t>
  </si>
  <si>
    <t>01/HS</t>
  </si>
  <si>
    <t xml:space="preserve"> Khối thiết bị điều khiển của giáo viên</t>
  </si>
  <si>
    <t>III. Hệ thống thiết bị dạy học ngoại ngữ chuyên dụng có máy tính của học sinh (lựa chọn 3)</t>
  </si>
  <si>
    <t>(Được trang bị và lắp đặt trong một phòng học bộ môn Ngoại ngữ, hoặc có thể lắp đặt chung với phòng thực hành tin học)</t>
  </si>
  <si>
    <t xml:space="preserve">Thiết bị dạy cho giáo viên </t>
  </si>
  <si>
    <t>Thiết bị dạy học tối thiểu cấp Trung học cơ sở - Môn Giáo dục công dân</t>
  </si>
  <si>
    <t>- Tất cả các tranh/ảnh dùng cho GV nêu trên có thể thay thế bằng tranh/ảnh điện tử hoặc các video/clip.</t>
  </si>
  <si>
    <t>Chủ đề 1: Yêu nước</t>
  </si>
  <si>
    <t>Tự hào về truyền thống gia đình dòng họ</t>
  </si>
  <si>
    <t xml:space="preserve">Bộ tranh về  truyền thống gia đình, dòng </t>
  </si>
  <si>
    <t>01bộ/GV</t>
  </si>
  <si>
    <t>Dùng cho lớp 6,7</t>
  </si>
  <si>
    <t>Tự hào về truyền thống quê hương</t>
  </si>
  <si>
    <t>Tranh về  truyền thống quê hương</t>
  </si>
  <si>
    <t>Tự hào về truyền thống dân tộc Việt Nam</t>
  </si>
  <si>
    <t>Bộ tranh về truyền thống dân tộc Việt Nam</t>
  </si>
  <si>
    <t>Chủ đề 2: Nhân ái</t>
  </si>
  <si>
    <t>Yêu thương con người</t>
  </si>
  <si>
    <t>Bộ tranh về tình  yêu thương con người</t>
  </si>
  <si>
    <t>Chủ đề 3: Chăm chỉ</t>
  </si>
  <si>
    <t>Siêng năng, kiên trì</t>
  </si>
  <si>
    <t xml:space="preserve">Bộ tranh về sự siêng năng, kiên trì  </t>
  </si>
  <si>
    <t>Học tập tự giác, tích cực</t>
  </si>
  <si>
    <t>Tranh về việc học tập tự giác tích cực của HS</t>
  </si>
  <si>
    <t>Lao động cần cù, sáng tạo</t>
  </si>
  <si>
    <t>Tranh thể hiện lao động cần cù, sáng tạo</t>
  </si>
  <si>
    <t>Chủ đề 4: Trách nhiệm</t>
  </si>
  <si>
    <t>Bảo vệ môi trường và tài nguyên thiên nhiên</t>
  </si>
  <si>
    <t>Bộ tranh về bảo vệ môi trường và tài nguyên thiên nhiên</t>
  </si>
  <si>
    <t>Chủ đề 6: Kĩ năng nhận thức, quản lí bản thân</t>
  </si>
  <si>
    <t>Ứng phó với tâm lí căng thẳng</t>
  </si>
  <si>
    <t>Tranh về cách ứng phó với tình huống căng thẳng</t>
  </si>
  <si>
    <t>Xác định mục tiêu cá nhân</t>
  </si>
  <si>
    <t>Bộ tranh về xác định mục tiêu cá nhân của HS</t>
  </si>
  <si>
    <t>Chủ đề 6: Kĩ năng tự bảo vệ</t>
  </si>
  <si>
    <t xml:space="preserve">Ứng phó với tình huống nguy hiểm </t>
  </si>
  <si>
    <t>Bộ tranh hướng dẫn phòng tránh và ứng phó với các tình huống nguy hiểm</t>
  </si>
  <si>
    <t>Phòng chống bạo lực học đường</t>
  </si>
  <si>
    <t>Tranh về phòng chống bạo lực học đường</t>
  </si>
  <si>
    <t>Phòng chống bạo lực gia đình</t>
  </si>
  <si>
    <t>Tranh về phòng chống bạo lực gia đình</t>
  </si>
  <si>
    <t>6.4</t>
  </si>
  <si>
    <t>Thích ứng với thay đổi</t>
  </si>
  <si>
    <t>Tranh về thích ứng với những  thay đổi</t>
  </si>
  <si>
    <t>Chủ đề 8: Hoạt động tiêu dùng</t>
  </si>
  <si>
    <t>Tiết kiệm</t>
  </si>
  <si>
    <t>Bộ tranh về thực hiện lối sống tiết kiệm</t>
  </si>
  <si>
    <t>Quản lí tiền</t>
  </si>
  <si>
    <t>Tranh thể hiện hoạt động quản lí tiền của HS</t>
  </si>
  <si>
    <t>01tờ/GV</t>
  </si>
  <si>
    <t>Chủ đề 9: Quyền và nghĩa vụ công dân</t>
  </si>
  <si>
    <t>Công dân nước CHXHCN Việt Nam</t>
  </si>
  <si>
    <t>Tranh mô phỏng mối quan hệ giữa nhà nước và công dân</t>
  </si>
  <si>
    <t>01tờ /GV</t>
  </si>
  <si>
    <t xml:space="preserve">Quyền  trẻ em </t>
  </si>
  <si>
    <t>Bộ tranh thể hiện các nhóm  quyền trẻ em</t>
  </si>
  <si>
    <t>Phòng chống tệ nạn xã hội</t>
  </si>
  <si>
    <t>Tranh về tệ nạn xã hội</t>
  </si>
  <si>
    <t>Phòng ngừa tai nạn vũ khí, cháy nổ và các chất độc hại</t>
  </si>
  <si>
    <t>Tranh về phòng ngừa tai nạn vũ khí, cháy nổ và các chất độc hại</t>
  </si>
  <si>
    <t>Tích cực tham gia các hoạt động cộng đồng</t>
  </si>
  <si>
    <t xml:space="preserve"> Video/clip về HS tham gia các hoạt động cộng đồng</t>
  </si>
  <si>
    <t>Tôn trọng sự thật</t>
  </si>
  <si>
    <t>Video/clip về tôn trọng  sự thật</t>
  </si>
  <si>
    <t>Bảo vệ lẽ phải</t>
  </si>
  <si>
    <t>Video về bảo vệ lẽ phải</t>
  </si>
  <si>
    <t>Tự lập</t>
  </si>
  <si>
    <t>Video về tình huống tự lập</t>
  </si>
  <si>
    <t>Giữ chữ tín</t>
  </si>
  <si>
    <t>Video về tình huống giữ chữ tín</t>
  </si>
  <si>
    <t>Bảo tồn di sản văn hóa</t>
  </si>
  <si>
    <t>Video về  bảo tồn di sản văn hóa</t>
  </si>
  <si>
    <t xml:space="preserve">Bảo vệ hòa bình </t>
  </si>
  <si>
    <t>Video về bảo vệ hòa bình</t>
  </si>
  <si>
    <t>Video về tiết kiệm</t>
  </si>
  <si>
    <t>Video/clip về đăng kí khai sinh</t>
  </si>
  <si>
    <t>Tự nhận thức bản thân</t>
  </si>
  <si>
    <t>Bộ dụng cụ thực hành tự nhận thức bản thân</t>
  </si>
  <si>
    <t>01 bộ/6HS</t>
  </si>
  <si>
    <t>Bộ dụng cụ cho HS thực hành ứng phó với các tình huống nguy hiểm</t>
  </si>
  <si>
    <t>02bộ/GV</t>
  </si>
  <si>
    <t>Bộ dụng cụ thực hành tiết kiệm</t>
  </si>
  <si>
    <t>Dùng cho lớp 6,7, 8, 9</t>
  </si>
  <si>
    <t xml:space="preserve">Thiết bị dạy học tối thiểu cấp Trung học cơ sở - Môn Lịch sử và Địa lý </t>
  </si>
  <si>
    <t>LỚP 6</t>
  </si>
  <si>
    <t>Tại sao cần học Lịch sử</t>
  </si>
  <si>
    <t>Dựa vào đâu để biết và dựng lại lịch sử</t>
  </si>
  <si>
    <t>Phim tư liệu mô tả việc khai quật một di chỉ khảo cổ học</t>
  </si>
  <si>
    <t>Thời gian trong lịch sử</t>
  </si>
  <si>
    <t>Tranh một tờ lịch bloc có đủ thông tin về thời gian theo Dương lịch và Âm lịch.</t>
  </si>
  <si>
    <t>08tờ/ GV</t>
  </si>
  <si>
    <t>Thời nguyên thủy</t>
  </si>
  <si>
    <t>Nguồn gốc loài người</t>
  </si>
  <si>
    <t>Lược đồ một số di chỉ khảo cổ học tiêu biểu ở Đông Nam Á và Việt Nam</t>
  </si>
  <si>
    <t>01Bộ /GV</t>
  </si>
  <si>
    <t>Xã hội nguyên thuỷ</t>
  </si>
  <si>
    <t>Phim mô phỏng đời sống loài người thời nguyên thủy</t>
  </si>
  <si>
    <t>Xã hội cổ đại</t>
  </si>
  <si>
    <t>Lược đồ thế giới cổ đại</t>
  </si>
  <si>
    <t>Đông Nam Á từ khoảng thời gian giáp Công nguyên đến thế kỷ X</t>
  </si>
  <si>
    <t>Khái lược về Đông Nam Á và các nhà nước sơ kì ở Đông Nam Á</t>
  </si>
  <si>
    <t xml:space="preserve"> 1.1</t>
  </si>
  <si>
    <t>01 tờ/ GV</t>
  </si>
  <si>
    <t>Phim tài liệu về một số thành tựu văn minh Đông Nam Á</t>
  </si>
  <si>
    <t>Việt Nam từ khoảng thế kỷ VII TCN đến thế kỷ X</t>
  </si>
  <si>
    <t>Nhà nước Văn Lang, Âu Lạc</t>
  </si>
  <si>
    <t>Phim thể hiện đời sống xã hội và phong tục của người Văn Lang, Âu Lạc.</t>
  </si>
  <si>
    <t>01 bộ /GV</t>
  </si>
  <si>
    <t>Thời kì Bắc thuộc và chống Bắc thuộc từ thế kỉ II trước Công nguyên đến năm 938</t>
  </si>
  <si>
    <t>Lược đồ thể hiện Chiến thắng Bạch Đằng năm 938</t>
  </si>
  <si>
    <t>Phim thể hiện một số cuộc khởi nghĩa tiêu biểu trong thời kỳ Bắc thuộc và về Chiến thắng Bạch Đằng năm 938.</t>
  </si>
  <si>
    <t>Các vương quốc Champa và Phù Nam</t>
  </si>
  <si>
    <t>Phim về đời sống cư dân, phong tục, văn hóa của các vương quốc cổ đại Champa và Phù Nam</t>
  </si>
  <si>
    <t>LỚP 7</t>
  </si>
  <si>
    <t>Tây Âu từ thế kỷ V đến thế kỷ XVI</t>
  </si>
  <si>
    <t>Các cuộc phát kiến địa lý</t>
  </si>
  <si>
    <t>Lược đồ thể hiện một số cuộc phát kiến địa lý, thế kỷ XV, XVI</t>
  </si>
  <si>
    <t>01tờ/ GV</t>
  </si>
  <si>
    <t>Văn hóa Phục hưng</t>
  </si>
  <si>
    <t>Phim tư liệu về Văn hóa Phục hưng</t>
  </si>
  <si>
    <t>01 bộ / GV</t>
  </si>
  <si>
    <t>Trung Quốc từ thế kỷ VII đến giữa thề kỷ XIX</t>
  </si>
  <si>
    <t>Phim tài liệu  về một số thành tựu văn hóa tiểu biểu của Trung Quốc từ thế kỷ VII đến giữa thế kỷ XIX</t>
  </si>
  <si>
    <t>Đông Nam Á từ nửa sau thế kỷ X đến nửa đầu thế kỷ XVI</t>
  </si>
  <si>
    <t>Lược đồ Đông Nam Á và quốc gia ở Đông Nam Á</t>
  </si>
  <si>
    <t>01 tờ /GV</t>
  </si>
  <si>
    <t>Phim tài liệu giới thiệu về Luang Prabang và về vương quốc Lan Xang</t>
  </si>
  <si>
    <t>Việt Nam từ thế kỷ X đến giữa thế kỷ XVI</t>
  </si>
  <si>
    <t>Phim tài liệu thể hiện một số cuộc kháng chiến chống ngoại xâm trong lịch sử Việt Nam trong thời gian từ thế kỷ X đến giữa thế kỷ XVI</t>
  </si>
  <si>
    <t>CHỦ ĐỀ CHUNG</t>
  </si>
  <si>
    <t>Các cuộc phát kiến địa lý (sử dụng các thiết bị dạy học tối thiểu của chủ đề I.2.)</t>
  </si>
  <si>
    <t>LỚP 8</t>
  </si>
  <si>
    <t>CHÂU ÂU VÀ BẮC MỸ TỪ NỬA SAU THẾ KỈ XVI ĐẾN THẾ KỈ XVIII</t>
  </si>
  <si>
    <t>Cách mạng tư sản Anh (thế kỉ XVII)</t>
  </si>
  <si>
    <t>Lược đồ nước Anh thế kỉ XVII</t>
  </si>
  <si>
    <t>01 tờ / GV</t>
  </si>
  <si>
    <t>Phim tư liệu số sự kiện tiêu biểu của cuộc cách mạng tư sản Anh (thế kỉ XVII)</t>
  </si>
  <si>
    <t>01bộ/ GV</t>
  </si>
  <si>
    <t>Chiến tranh giành độc lập của 13 thuộc địa Anh ở Bắc Mỹ</t>
  </si>
  <si>
    <t>Lược đồ diễn biến cơ bản của cuộc chiến tranh giành độc lập ở Bắc Mỹ (thế kỉ XVIII)</t>
  </si>
  <si>
    <t>Cách mạng tư sản Pháp (thế kỉ XVIII)</t>
  </si>
  <si>
    <t>Lược đồ diễn biến cơ bản của cuộc cách mạng tư sản Pháp (thế kỉ XVIII)</t>
  </si>
  <si>
    <t>01 Tờ / GV</t>
  </si>
  <si>
    <t>Phim tư liệu về cuộc cách mạng tư sản Pháp (thế kỉ XVIII)</t>
  </si>
  <si>
    <t>Cách mạng công nghiệp</t>
  </si>
  <si>
    <t>Lược đồ thế giới thế kỉ XVIII</t>
  </si>
  <si>
    <t>Phim tư liệu về cuộc cách mạng công nghiệp lần thứ I</t>
  </si>
  <si>
    <t>1 bộ / GV</t>
  </si>
  <si>
    <t>ĐÔNG NAM Á TỪ NỬA SAU THẾ KỈ XVI ĐẾN THẾ KỈ XIX</t>
  </si>
  <si>
    <t>Quá trình xâm lược Đông Nam Á của thực dân phương Tây</t>
  </si>
  <si>
    <t>Phim tài liệu  về các cuộc kháng chiến chống thực dân phương Tây xâm lược của nhân dân Đông Nam Á từ thế kỉ XVI đến thế kỉ XIX</t>
  </si>
  <si>
    <t>Tình hình chính trị, kinh tế, xã hội và văn hoá của các nước Đông Nam Á</t>
  </si>
  <si>
    <t>Phim tài liệu  về một số chuyển biến chính trị, kinh tế, xã hội, văn hóa</t>
  </si>
  <si>
    <t>Cuộc đấu tranh chống ách đô hộ của thực dân phương Tây ở Đông Nam Á</t>
  </si>
  <si>
    <t>Phim tài liệu  về một số cuộc đấu tranh tiêu biểu của nhân dân  Đông Nam Á chống thực dân phương Tây từ thế kỉ XVI đến thế kỉ XIX</t>
  </si>
  <si>
    <t>VIỆT NAM TỪ ĐẦU THẾ KỈ XVI ĐẾN THẾ KỈ XVIII</t>
  </si>
  <si>
    <t>Tình hình Việt Nam từ thế kỉ XVI đến thế kỉ XVIII</t>
  </si>
  <si>
    <t>Lược đồ Việt Nam từ thế kỉ XVI đến thế kỉ XVIII</t>
  </si>
  <si>
    <t>01 Tờ/GV</t>
  </si>
  <si>
    <t>Lược đồ phong trào khởi nghĩa nông dân ở Đàng Ngoài, thế kỉ XVIII</t>
  </si>
  <si>
    <t>Lược đồ cuộc khởi nghĩa của phong trào nông dân Tây Sơn thế kỉ XVIII</t>
  </si>
  <si>
    <t>Phim tài liệu về cuộc đại phá quân Thanh xâm lược.</t>
  </si>
  <si>
    <t>CHÂU ÂU VÀ BẮC MỸ TỪ CUỐI THẾ KỈ XVIII ĐẾN ĐẦU THẾ KỈ XX</t>
  </si>
  <si>
    <t>Chủ nghĩa đế quốc và các nước đế quốc phương Tây cuối thế kỉ XIX – đầu thế kỉ XX</t>
  </si>
  <si>
    <t xml:space="preserve">1.1 </t>
  </si>
  <si>
    <t>Lược đồ vị trí các nước đế quốc từ cuối thế kỉ XIX, đầu thế kỉ XX</t>
  </si>
  <si>
    <t>Phong trào công nhân và sự ra đời của chủ nghĩa Marx</t>
  </si>
  <si>
    <t>Phim tài liệu giới thiệu về cuộc đời và sự nghiệp của Karl Marx và Friedrich Engels</t>
  </si>
  <si>
    <t>Chiến tranh thế giới thứ nhất (1914 – 1918)</t>
  </si>
  <si>
    <t>Phim thể hiện diễn biến chính của cuộc Chiến tranh thế giới I</t>
  </si>
  <si>
    <t>Cách mạng tháng Mười Nga năm 1917</t>
  </si>
  <si>
    <t>Lược đồ diễn biến chính của cuộc Cách mạng tháng Mười Nga năm 1917</t>
  </si>
  <si>
    <t>Phim tài liệu thể hiện một số sự kiện, diễn biến chính của cuộc Cách mạng tháng Mười Nga</t>
  </si>
  <si>
    <t>SỰ PHÁT TRIỂN CỦA KHOA HỌC, KỸ  THUẬT, VĂN HỌC, NGHỆ THUẬT TRONG CÁC THẾ KỈ XVIII – XIX</t>
  </si>
  <si>
    <t>Phim tài liệu về khoa học, kỹ thuật, văn học và nghệ thuật của nhân loại trong thời gian từ thế kỉ XVIII-XIX</t>
  </si>
  <si>
    <t>VI</t>
  </si>
  <si>
    <t>CHÂU Á TỪ NỬA SAU THẾ KỈ XIX ĐẾN ĐẦU THẾ KỈ XX</t>
  </si>
  <si>
    <t>Trung Quốc</t>
  </si>
  <si>
    <t>Lược đồ Trung Quốc nửa cuối thế kỉ XIX, đầu thế kỉ XX</t>
  </si>
  <si>
    <t>Nhật Bản</t>
  </si>
  <si>
    <t>Lược đồ đế quốc Nhật Bản nửa cuối thế kỉ XIX, đầu thế kỉ XX</t>
  </si>
  <si>
    <t>01 Tờ /GV</t>
  </si>
  <si>
    <t xml:space="preserve">Phim tài liệu về cuộc Minh trị duy tân ở Nhật Bản nửa sau thế kỉ XIX </t>
  </si>
  <si>
    <t>Đông Nam Á</t>
  </si>
  <si>
    <t>Lược đồ khu vực Đông Nam Á nửa cuối thế kỉ XIX, đầu thế kỉ XX</t>
  </si>
  <si>
    <t>VII</t>
  </si>
  <si>
    <t>VIỆT NAM TỪ THẾ KỈ XIX ĐẾN ĐẦU THẾ KỈ XX</t>
  </si>
  <si>
    <t>Việt Nam nửa đầu thế kỉ XIX</t>
  </si>
  <si>
    <t>Lược đồ Việt Nam nửa đầu thế kỉ XIX.</t>
  </si>
  <si>
    <t>Việt Nam nửa sau thế kỉ XIX</t>
  </si>
  <si>
    <t>Lược đồ Việt Nam nửa sau thế kỉ XIX</t>
  </si>
  <si>
    <t>01/bộ/GV</t>
  </si>
  <si>
    <t>Phim tư liệu về  một số nhân vật, sự kiện tiêu biểu trong lịch sử Việt Nam nửa sau thế kỉ XIX</t>
  </si>
  <si>
    <t>Việt Nam đầu thế kỉ XX</t>
  </si>
  <si>
    <t>Phim tư liệuvề một số, sự kiện tiêu biểu trong lịch sử Việt Nam đầu thế kỉ XX</t>
  </si>
  <si>
    <t>VIII</t>
  </si>
  <si>
    <t>VĂN MINH CHÂU THỔ SÔNG HỒNG VÀ SÔNG CỬU LONG (dùng cho lớp 8 và lớp 9)</t>
  </si>
  <si>
    <t>Phim thể hiện một số quá trình tự nhiên, kinh tế, xã hội, văn hóa ở châu thổ sông Hồng và châu thổ sông Cửu Long</t>
  </si>
  <si>
    <t>IX</t>
  </si>
  <si>
    <t>BẢO VỆ CHỦ QUYỀN, CÁC QUYỀN VÀ LỢI ÍCH HỢP PHÁP CỦA VIỆT NAM Ở BIỂN ĐÔNG (dùng cho Lớp 8 và Lớp 9)</t>
  </si>
  <si>
    <t>Phạm vi và đặc điểm môi trường và tài nguyên biển, đảo Việt Nam</t>
  </si>
  <si>
    <t>Lược đồ thể hiện phạm vi biển, đảo Việt Nam</t>
  </si>
  <si>
    <t>Quá trình xác lập chủ quyền biển đảo trong lịch sử Việt Nam</t>
  </si>
  <si>
    <t>Lược đồ thể hiện lịch sử  chủ quyền của Việt Nam đối với các khu vực biển, đảo</t>
  </si>
  <si>
    <t>Phim thể hiện lịch sử  chủ quyền của Việt Nam đối với các khu vực biển, đảo</t>
  </si>
  <si>
    <t>LỚP 9</t>
  </si>
  <si>
    <t>THẾ GIỚI TỪ NĂM 1918 ĐẾN NĂM 1945</t>
  </si>
  <si>
    <t>Nước Nga và Liên Xô từ năm 1918 đến năm 1945</t>
  </si>
  <si>
    <t>Lược đồ thế giới từ 1918 đến 1945</t>
  </si>
  <si>
    <t>Phim tư liệu thể hiện công cuộc xây dựng CNXH và cuộc chiến tranh chống Phát xít từ năm 1918 - 1945</t>
  </si>
  <si>
    <t>Chiến tranh thế giới thứ hai (1939 – 1945)</t>
  </si>
  <si>
    <t>Lược đồ thế giới trong thời gian 1939-1945</t>
  </si>
  <si>
    <t>Phim tài liệu  về một số sự kiện quan trọng của cuộc Chiến tranh thế giới II</t>
  </si>
  <si>
    <t>VIỆT NAM TỪ NĂM 1918 ĐẾN NĂM 1945</t>
  </si>
  <si>
    <t>Lược đồ Cách mạng tháng Tám năm 1945.</t>
  </si>
  <si>
    <t>Phim tài liệu thể hiện những nhân vật, sự kiện tiêu biểu của lịch sử cách mạng Việt Nam từ năm 1918 đến năm 1945</t>
  </si>
  <si>
    <t>THẾ GIỚI TỪ NĂM 1945 ĐẾN NĂM 1991</t>
  </si>
  <si>
    <t>Liên Xô và các nước Đông Âu từ năm 1945 đến năm 1991</t>
  </si>
  <si>
    <t>Lược đồ Liên Xô và các nước XHCN ở Đông Âu trong thời gian từ năm 1945 đến năm 1991</t>
  </si>
  <si>
    <t>Phim tài liệu về thành tựu xây dựng công nghiệp nguyên tử và về cuộc chinh phục vũ trụ của Liên Xô</t>
  </si>
  <si>
    <t>Nước Mỹ và các nước Tây Âu từ năm 1945 đến năm 1991</t>
  </si>
  <si>
    <t>Lược đồ thế giới thể hiện được tình hình địa - chính trị thế giới, Mỹ và các nước Tây Âu từ 1945 đến 1991</t>
  </si>
  <si>
    <t>Mỹ Latinh từ năm 1945 đến năm 1991</t>
  </si>
  <si>
    <t>Phim tài liệu về lịch sử cuộc Cách mạng Cuba.</t>
  </si>
  <si>
    <t>Châu Á từ năm 1945 đến năm 1991</t>
  </si>
  <si>
    <t>Phim tài liệu về một một số sự kiện quan trọng trong lịch sử khu vực Đông Nam Á từ năm 1945 đến năm 1991.</t>
  </si>
  <si>
    <t>VIỆT NAM TỪ NĂM 1945 ĐẾN NĂM 1991</t>
  </si>
  <si>
    <t xml:space="preserve">Việt Nam trong năm đầu sau Cách mạng tháng Tám </t>
  </si>
  <si>
    <t>Phim tài liệu thể hiện một số sự kiện quan trọng trong lịch sử Việt Nam từ tháng 9 năm 1945 đến tháng 12 năm 1946</t>
  </si>
  <si>
    <t>Việt Nam từ năm 1946 đến năm 1954</t>
  </si>
  <si>
    <t>Lược đồ Việt Nam thể hiện được tình hình chính trị - quân sự của Việt Nam từ tháng 12 năm 1946 đến tháng 7 năm 1954</t>
  </si>
  <si>
    <t>Phim tài liệu về Chiến dịch Điện Biên Phủ năm 1954.</t>
  </si>
  <si>
    <t>Việt Nam từ năm 1954 đến năm 1975</t>
  </si>
  <si>
    <t>Lược đồ Việt Nam từ năm 1954 đến năm 1975</t>
  </si>
  <si>
    <t>Phim tài liệu về một số sự kiện quan trọng trong lịch sử Việt Nam từ tháng7 năm 1954 đến tháng 5 năm 1975</t>
  </si>
  <si>
    <t>Việt Nam trong những năm 1976 – 1991</t>
  </si>
  <si>
    <t>Phim tài liệu thể hiện một số sự kiện quan trọng trong lịch sử Việt Nam từ năm 1986 đến năm 1991</t>
  </si>
  <si>
    <t>THẾ GIỚI TỪ NĂM 1991 ĐẾN NAY (2021)</t>
  </si>
  <si>
    <t>Châu Á từ năm 1991 đến nay</t>
  </si>
  <si>
    <t>Phim tài liệu về một số sự kiện quan trọng trong lịch sử khu vực Đông Nam Á từ năm 1991 đến nay (2021).</t>
  </si>
  <si>
    <t>VIỆT NAM TỪ NĂM 1991 ĐẾN NAY (2021)</t>
  </si>
  <si>
    <t>Phim tài liệu thể hiện một số sự kiện quan trọng trong lịch sử Việt Nam từ năm 1991 đến nay</t>
  </si>
  <si>
    <t>VĂN MINH CHÂU THỔ SÔNG HỒNG VÀ SÔNG CỬU LONG (2)</t>
  </si>
  <si>
    <t>(Sử dụng chung với thiết bị dạy học tối thiểu của chủ đề này trong chương trình Lớp 8)</t>
  </si>
  <si>
    <t>BẢO VỆ CHỦ QUYỀN, CÁC QUYỀN VÀ LỢI ÍCH HỢP PHÁP CỦA VIỆT NAM Ở BIỂN ĐÔNG (2)</t>
  </si>
  <si>
    <t>BỘ HỌC LIỆU ĐIỆN TỬ HỖ TRỢ GV (DÙNG CHUNG CHO TẤT CẢ CÁC LỚP Ở CẤP THCS)</t>
  </si>
  <si>
    <t>Bộ học liệu điện tử được xây dựng theo Chương trình môn học Lịch sử và Địa lý mới (2018), có hệ thống học liệu điện tử (hình ảnh, sơ đồ, lược đồ, âm thanh, video, các câu hỏi, đề kiểm tra,…) đi kèm và được tổ chức, quản lý thành hệ thống thư viện điện tử, thuận lợi cho tra cứu và sử dụng. Tờ học liệu sử dụng được trên PC trong môi trường không kết nối internet. Phải đảm bảo tối thiểu các chức năng:</t>
  </si>
  <si>
    <t>- Chức năng  hướng dẫn chuẩn bị bài giảng điện tử;</t>
  </si>
  <si>
    <t>- Chức năng hướng dẫn và chuẩn bị và sử dụng học liệu điện tử (hình ảnh, sơ đồ, lược đồ, âm thanh, hình ảnh,…);</t>
  </si>
  <si>
    <t>- Chức năng hướng dẫn và chuẩn bị các bài</t>
  </si>
  <si>
    <t>B. Phân môn Địa lí</t>
  </si>
  <si>
    <t>Quả địa cầu hành chính</t>
  </si>
  <si>
    <t>quả</t>
  </si>
  <si>
    <t>chiếc</t>
  </si>
  <si>
    <t>Hộp quặng và khoáng sản chính ở Việt Nam</t>
  </si>
  <si>
    <t>hộp</t>
  </si>
  <si>
    <t>Nhiệt - ẩm kế treo tường</t>
  </si>
  <si>
    <t>Chủ đề : Bản đồ - Phương tiện thể hiện bề mặt Trái Đất</t>
  </si>
  <si>
    <t>Bản đồ địa hình, Bản đồ hành chính, Bản đồ giao thông, Bản đồ du lịch.</t>
  </si>
  <si>
    <t>04 tờ/GV</t>
  </si>
  <si>
    <t>Sơ đồ chuyển động của Trái Đất quanh Mặt Trời</t>
  </si>
  <si>
    <t>Chủ đề: Cấu tạo của Trái Đất. Vỏ Trái Đất</t>
  </si>
  <si>
    <t>Cấu tạo bên trong Trái Đất</t>
  </si>
  <si>
    <t>Các dạng địa hình trên Trái Đất</t>
  </si>
  <si>
    <t xml:space="preserve">Lát cắt địa hình </t>
  </si>
  <si>
    <t xml:space="preserve"> 04  tờ/GV</t>
  </si>
  <si>
    <t>Hiện tượng tạo núi</t>
  </si>
  <si>
    <t>Chủ đề: Khí hậu và biến đổi khí hậu</t>
  </si>
  <si>
    <t xml:space="preserve"> Sơ đồ các tầng khí quyển.</t>
  </si>
  <si>
    <t>Chủ đề: Nước trên Trái Đất</t>
  </si>
  <si>
    <t xml:space="preserve">Sơ đồ vòng tuần hoàn lớn của nước </t>
  </si>
  <si>
    <t>Chủ đề: Đất và sinh vật trên Trái Đất</t>
  </si>
  <si>
    <t>Phẫu diện một số loại đất chính</t>
  </si>
  <si>
    <t>04 tờ/ GV</t>
  </si>
  <si>
    <t>Hệ sinh thái rừng nhiệt đới</t>
  </si>
  <si>
    <t xml:space="preserve"> 04 tờ/ GV</t>
  </si>
  <si>
    <t>Chủ đề : Châu Mỹ</t>
  </si>
  <si>
    <t>Thảm thực vật ở dãy Andes</t>
  </si>
  <si>
    <t>Chủ đề: Phát triển tổng hợp kinh tế và bảo vệ tài nguyên, môi trường biển đảo</t>
  </si>
  <si>
    <t>Sơ đồ lát cắt ngang các vùng biển Việt Nam</t>
  </si>
  <si>
    <t>Chủ đề: Bản đồ - phương tiện thể hiện bề mặt Trái Đất</t>
  </si>
  <si>
    <t>Chủ đề: Trái Đất- hành tinh của hệ Mặt Trời</t>
  </si>
  <si>
    <t xml:space="preserve">Bản đồ các khu vực giờ trên Trái Đất </t>
  </si>
  <si>
    <t>Lược đồ các mảng kiến tạo, vành đai động đất, núi lửa trên Trái Đất</t>
  </si>
  <si>
    <t xml:space="preserve">Lược đồ phân bố lượng mưa trung bình năm trên Trái Đất. </t>
  </si>
  <si>
    <t>01  tờ/GV</t>
  </si>
  <si>
    <t xml:space="preserve">Lược đồ phân bố nhiệt độ trung bình năm trên Trái Đất. </t>
  </si>
  <si>
    <t>Bản đồ các đới khí hậu trên Trái Đất</t>
  </si>
  <si>
    <t xml:space="preserve">Chủ đề: Nước trên Trái Đất </t>
  </si>
  <si>
    <t>Bản đồ các dòng biển trên đại dương thế giới</t>
  </si>
  <si>
    <t>Bản đồ các loại đất chính trên Trái Đất</t>
  </si>
  <si>
    <t>Bản đồ các đới thiên nhiên trên Trái Đất</t>
  </si>
  <si>
    <t xml:space="preserve">Chủ đề: Con người và thiên nhiên </t>
  </si>
  <si>
    <t>Bản đồ phân bố dân cư và đô thị trên thế giới</t>
  </si>
  <si>
    <t>Chủ đề: Châu Âu</t>
  </si>
  <si>
    <t>Bản đồ các nước châu Âu</t>
  </si>
  <si>
    <t xml:space="preserve">Bản đồ tự nhiên châu Âu </t>
  </si>
  <si>
    <t>Chủ đề: Châu Á</t>
  </si>
  <si>
    <t>Bản đồ các nước châu Á</t>
  </si>
  <si>
    <t xml:space="preserve">Bản đồ tự nhiên châu Á </t>
  </si>
  <si>
    <t>Chủ đề: Châu Phi</t>
  </si>
  <si>
    <t>Bản đồ các nước châu Phi</t>
  </si>
  <si>
    <t xml:space="preserve">Bản đồ tự nhiên châu Phi </t>
  </si>
  <si>
    <t>Chủ đề: Châu Mỹ</t>
  </si>
  <si>
    <t>Bản đồ các nước châu Mỹ</t>
  </si>
  <si>
    <t xml:space="preserve">Bản đồ tự nhiên châu Mỹ </t>
  </si>
  <si>
    <t>Chủ đề: Châu Đại Dương</t>
  </si>
  <si>
    <t>Bản đồ các nước châu Đại Dương</t>
  </si>
  <si>
    <t>Bản đồ tự nhiên châu Đại Dương</t>
  </si>
  <si>
    <t>Chủ đề: Châu Nam Cực</t>
  </si>
  <si>
    <t>Bản đồ tự nhiên châu Nam Cực</t>
  </si>
  <si>
    <t>Chủ đề: Đặc điểm vị trí địa lí và phạm vi lãnh thổ Việt Nam</t>
  </si>
  <si>
    <t xml:space="preserve">Chủ đề: Đặc điểm địa hình và khoáng sản Việt Nam </t>
  </si>
  <si>
    <t>Bản đồ địa hình và khoáng sản Việt Nam</t>
  </si>
  <si>
    <t>Chủ đề: Đặc điểm khí hậu và thủy văn Việt Nam</t>
  </si>
  <si>
    <t>Bản đồ khí hậu Việt Nam</t>
  </si>
  <si>
    <t>Bản đồ các hệ thống sông lớn ở Việt Nam</t>
  </si>
  <si>
    <t>Chủ đề: Đặc điểm thổ nhưỡng và sinh vật Việt Nam</t>
  </si>
  <si>
    <t>Bản đồ các nhóm đất chính ở Việt Nam</t>
  </si>
  <si>
    <t>Chủ đề: Biển đảo Việt Nam</t>
  </si>
  <si>
    <t>Bản đồ vùng biển của Việt Nam trong Biển Đông</t>
  </si>
  <si>
    <t>Chủ đề: Dân cư Việt Nam</t>
  </si>
  <si>
    <t>Bản đồ Dân số Việt Nam</t>
  </si>
  <si>
    <t>Chủ đề: Ngành nông, lâm, thủy sản</t>
  </si>
  <si>
    <t>Bản đồ nông nghiệp Việt Nam</t>
  </si>
  <si>
    <t>Chủ đề: Ngành công nghiệp</t>
  </si>
  <si>
    <t>Bản đồ công nghiệp Việt Nam</t>
  </si>
  <si>
    <t>Chủ đề: Ngành dịch vụ</t>
  </si>
  <si>
    <t>Bản đồ giao thông Việt Nam</t>
  </si>
  <si>
    <t>Chủ đề: Vùng Trung du và miền núi Bắc Bộ</t>
  </si>
  <si>
    <t>Bản đồ tự nhiên vùng Trung du và miền núi Bắc Bộ</t>
  </si>
  <si>
    <t>Bản đồ kinh tế vùng Trung du và miền núi Bắc Bộ</t>
  </si>
  <si>
    <t>Chủ đề: Vùng Đồng bằng sông Hồng</t>
  </si>
  <si>
    <t>Bản đồ tự nhiên vùng Đồng bằng sông Hồng</t>
  </si>
  <si>
    <t>Bản đồ kinh tế vùng Đồng bằng sông Hồng</t>
  </si>
  <si>
    <t>Chủ đề: Vùng Bắc Trung Bộ</t>
  </si>
  <si>
    <t>Bản đồ tự nhiên vùng Bắc Trung Bộ</t>
  </si>
  <si>
    <t>Bản đồ kinh tế vùng Bắc Trung Bộ</t>
  </si>
  <si>
    <t>Chủ đề: Vùng Duyên hải Nam Trung Bộ</t>
  </si>
  <si>
    <t>Bản đồ tự nhiên vùng Duyên hải Nam Trung Bộ</t>
  </si>
  <si>
    <t>Bản đồ kinh tế vùng Duyên hải Nam Trung Bộ</t>
  </si>
  <si>
    <t>Chủ đề: Vùng Tây Nguyên</t>
  </si>
  <si>
    <t>Bản đồ kinh tế vùng Tây Nguyên</t>
  </si>
  <si>
    <t>Chủ đề: Vùng Đông Nam Bộ</t>
  </si>
  <si>
    <t>10.1</t>
  </si>
  <si>
    <t>Bản đồ tự nhiên vùng Đông Nam Bộ</t>
  </si>
  <si>
    <t>10.2</t>
  </si>
  <si>
    <t>Bản đồ kinh tế vùng Đông Nam Bộ</t>
  </si>
  <si>
    <t>Chủ đề: Vùng Đồng bằng sông Cửu Long</t>
  </si>
  <si>
    <t>11.1</t>
  </si>
  <si>
    <t>Bản đồ tự nhiên vùng Đồng bằng sông Cửu Long</t>
  </si>
  <si>
    <t>11.2</t>
  </si>
  <si>
    <t>Bản đồ kinh tế vùng Đồng bằng sông Cửu Long</t>
  </si>
  <si>
    <t xml:space="preserve">Chủ đề: Phát triển tổng hợp kinh tế và bảo vệ tài nguyên, môi trường biển đảo </t>
  </si>
  <si>
    <t>12.2</t>
  </si>
  <si>
    <t>Bản đồ một số ngành kinh tế biển Việt Nam</t>
  </si>
  <si>
    <t>Chủ đề: Trái Đất - hành tinh  của hệ Mặt Trời</t>
  </si>
  <si>
    <t>Mô phỏng động về ngày đêm luân phiên và ngày đêm dài ngắn theo mùa.</t>
  </si>
  <si>
    <t>Mô phỏng động về các địa mảng xô vào nhau</t>
  </si>
  <si>
    <t>Hoạt động phun trào của núi lửa. Cảnh quan vùng núi lửa.</t>
  </si>
  <si>
    <t>Sự nóng lên toàn cầu (Global warming)</t>
  </si>
  <si>
    <t xml:space="preserve">Tác động của nước biển dâng </t>
  </si>
  <si>
    <t>Thiên tai và ứng phó với thiên tai ở Việt Nam</t>
  </si>
  <si>
    <t>Sự đa dạng của thế giới sinh vật trên lục địa và đại dương</t>
  </si>
  <si>
    <t>Rừng Amazon</t>
  </si>
  <si>
    <t>Kịch bản tác động của biến đổi khí hậu tới thiên nhiên châu Nam Cực</t>
  </si>
  <si>
    <t>Bảo tồn đa dạng sinh học ở Việt Nam</t>
  </si>
  <si>
    <t>Bảo vệ môi trường biển đảo Việt Nam</t>
  </si>
  <si>
    <t xml:space="preserve">HỌC LIỆU ĐIỆN TỬ </t>
  </si>
  <si>
    <t xml:space="preserve">Bộ học liệu điện tử hỗ trợ GV </t>
  </si>
  <si>
    <t>(Danh mục thiết bị tính cho 01phòng học bộ môn)</t>
  </si>
  <si>
    <t>Biến áp nguồn</t>
  </si>
  <si>
    <t>Bộ giá thí nghiệm</t>
  </si>
  <si>
    <t>Đồng hồ đo thời gian hiện số</t>
  </si>
  <si>
    <t>Bảng thép</t>
  </si>
  <si>
    <t>Quả kim loại</t>
  </si>
  <si>
    <t>Đồng hồ đo điện đa năng</t>
  </si>
  <si>
    <t>Dây nối</t>
  </si>
  <si>
    <t>Dây điện trở</t>
  </si>
  <si>
    <t>Dây</t>
  </si>
  <si>
    <t>Giá quang học</t>
  </si>
  <si>
    <t>Máy phát âm tần</t>
  </si>
  <si>
    <t>Cổng quang</t>
  </si>
  <si>
    <t>Bộ thu nhận số liệu</t>
  </si>
  <si>
    <t>Cảm biến điện thế</t>
  </si>
  <si>
    <t>Cảm biến dòng điện</t>
  </si>
  <si>
    <t>Cảm biến nhiệt độ</t>
  </si>
  <si>
    <t>Bộ lực kế</t>
  </si>
  <si>
    <t>Cốc đốt</t>
  </si>
  <si>
    <t>Bộ thanh nam châm</t>
  </si>
  <si>
    <t>Biến trở con chạy</t>
  </si>
  <si>
    <t>Ampe kế một chiều</t>
  </si>
  <si>
    <t>Vôn kế một chiều</t>
  </si>
  <si>
    <t>Nguồn sáng</t>
  </si>
  <si>
    <t>Bút thử điện thông mạch</t>
  </si>
  <si>
    <t>Nhiệt kế (lỏng)</t>
  </si>
  <si>
    <t>Thấu kính hội tụ</t>
  </si>
  <si>
    <t>Thấu kính phân kì</t>
  </si>
  <si>
    <t>Giá để ống nghiệm</t>
  </si>
  <si>
    <t>Đèn cồn</t>
  </si>
  <si>
    <t>Lưới thép tản nhiệt</t>
  </si>
  <si>
    <t>Găng tay cao su</t>
  </si>
  <si>
    <t>Đôi</t>
  </si>
  <si>
    <t>Áo choàng</t>
  </si>
  <si>
    <t>Kính bảo hộ</t>
  </si>
  <si>
    <t>Chổi rửa ống nghiệm</t>
  </si>
  <si>
    <t>Khay mang dụng cụ và hóa chất</t>
  </si>
  <si>
    <t>Bình chia độ</t>
  </si>
  <si>
    <t>Cốc thủy tinh loại 250 ml</t>
  </si>
  <si>
    <t>Cốc thủy tinh 100 ml</t>
  </si>
  <si>
    <t xml:space="preserve">Chậu thủy tinh </t>
  </si>
  <si>
    <t>Ống nghiệm</t>
  </si>
  <si>
    <t>Ống đong hình trụ 100 ml</t>
  </si>
  <si>
    <t>Bình tam giác 250ml</t>
  </si>
  <si>
    <t>Bình tam giác 100ml</t>
  </si>
  <si>
    <t xml:space="preserve">Bộ ống dẫn thủy tinh các loại </t>
  </si>
  <si>
    <t>Bộ nút cao su có lỗ và không có lỗ các loại</t>
  </si>
  <si>
    <t>Bát sứ</t>
  </si>
  <si>
    <t>Lọ thuỷ tinh miệng hẹp kèm ống hút nhỏ giọt</t>
  </si>
  <si>
    <t>Thìa xúc hóa chất</t>
  </si>
  <si>
    <t>Đũa thủy tinh</t>
  </si>
  <si>
    <t>Pipet (ống hút nhỏ giọt)</t>
  </si>
  <si>
    <t>Cân điện tử</t>
  </si>
  <si>
    <t>Giấy lọc</t>
  </si>
  <si>
    <t>Nhiệt kế y tế</t>
  </si>
  <si>
    <t>Kính hiển vi</t>
  </si>
  <si>
    <t>Bộ học liệu điện tử, mô phỏng hỗ trợ dạy học môn Khoa học tự nhiên</t>
  </si>
  <si>
    <t xml:space="preserve">Hóa chất dùng chung </t>
  </si>
  <si>
    <t>Bột lưu huỳnh (S)</t>
  </si>
  <si>
    <t>gam</t>
  </si>
  <si>
    <t>ml</t>
  </si>
  <si>
    <t>Đồng phoi bào (Cu)</t>
  </si>
  <si>
    <t>Bột sắt</t>
  </si>
  <si>
    <t xml:space="preserve">gam </t>
  </si>
  <si>
    <t>Đinh sắt (Fe)</t>
  </si>
  <si>
    <t xml:space="preserve">Zn (viên), </t>
  </si>
  <si>
    <t>Sodium (Na)</t>
  </si>
  <si>
    <t>Magnesium (Mg) dạng mảnh</t>
  </si>
  <si>
    <t>Cuper (II) oxide (CuO),</t>
  </si>
  <si>
    <t>Đá vôi cục</t>
  </si>
  <si>
    <t xml:space="preserve">Sodium hydroxide (NaOH) </t>
  </si>
  <si>
    <t>Hydrochloric acid (HCl) 37%</t>
  </si>
  <si>
    <t>lít</t>
  </si>
  <si>
    <t>Sodium chloride (NaCl)</t>
  </si>
  <si>
    <t>Nến(Parafin) rắn</t>
  </si>
  <si>
    <t>Giấy phenolphthalein</t>
  </si>
  <si>
    <t>Nước oxi già y tế (3%)</t>
  </si>
  <si>
    <t>Cồn đốt</t>
  </si>
  <si>
    <t>Nước cất</t>
  </si>
  <si>
    <t>TRANH/ẢNH</t>
  </si>
  <si>
    <t>Chất và sự biến đổi chất</t>
  </si>
  <si>
    <t>Các thể (trạng thái) của chất</t>
  </si>
  <si>
    <t>Sự đa dạng của chất</t>
  </si>
  <si>
    <t>Vật sống</t>
  </si>
  <si>
    <t>Tế bào - đơn vị cơ sở của sự sống</t>
  </si>
  <si>
    <t>So sánh tế bào thực vật, động vật</t>
  </si>
  <si>
    <t>So sánh tế bào nhân thực và nhân sơ</t>
  </si>
  <si>
    <t>Đa dạng thế giới sống</t>
  </si>
  <si>
    <t>Sự đa dạng của các nhóm sinh vật</t>
  </si>
  <si>
    <t>Thực vật có mạch, có hạt (Hạt trần)</t>
  </si>
  <si>
    <t>Thực vật có mạch, có hạt, có hoa (Hạt kín)</t>
  </si>
  <si>
    <t>Đa dạng động vật không xương sống</t>
  </si>
  <si>
    <t>Đa dạng động vật có xương sống</t>
  </si>
  <si>
    <t>Năng lượng và sự biến đổi</t>
  </si>
  <si>
    <t>Lực</t>
  </si>
  <si>
    <t>Sự tương tác của bề mặt hai vật</t>
  </si>
  <si>
    <t>Trái Đất và bầu trời</t>
  </si>
  <si>
    <t>Chuyển động nhìn thấy của Mặt Trời</t>
  </si>
  <si>
    <t>Sự mọc lặn của Mặt Trời</t>
  </si>
  <si>
    <t>Chuyển động nhìn thấy của Mặt Trăng</t>
  </si>
  <si>
    <t>Một số hình dạng nhìn thấy của Mặt Trăng</t>
  </si>
  <si>
    <t>Hệ Mặt Trời</t>
  </si>
  <si>
    <t xml:space="preserve">Ngân Hà </t>
  </si>
  <si>
    <t>Ngân Hà</t>
  </si>
  <si>
    <t>Sơ lược về bảng tuần hoàn các nguyên tố hóa học</t>
  </si>
  <si>
    <t>Bảng tuần hoàn các nguyên tố hóa học</t>
  </si>
  <si>
    <t>Tốc độ</t>
  </si>
  <si>
    <t>Thiết bị “bắn tốc độ”</t>
  </si>
  <si>
    <t>Tranh mô tả ảnh hưởng của tốc độ trong an toàn giao thông.</t>
  </si>
  <si>
    <t>Từ</t>
  </si>
  <si>
    <t>Từ trường của</t>
  </si>
  <si>
    <t>Trao đổi chất và chuyển hóa năng lượng ở sinh vật</t>
  </si>
  <si>
    <t>Trao đổi chất ở động vật</t>
  </si>
  <si>
    <t>Vận chuyển các chất ở người</t>
  </si>
  <si>
    <t>Sinh trưởng và phát triển ở sinh vật</t>
  </si>
  <si>
    <t>Vòng đời của động vật</t>
  </si>
  <si>
    <t>Sinh sản ở sinh vật</t>
  </si>
  <si>
    <t>Các hình thức sinh sản vô tính ở động vật</t>
  </si>
  <si>
    <t>Sinh sản hữu tính ở thực vật</t>
  </si>
  <si>
    <t>Quy tắc an toàn trong phòng thí nghiệm</t>
  </si>
  <si>
    <t>Acid - Base - pH - Oxide -Muối</t>
  </si>
  <si>
    <t>Bảng tính tan trong nước của các acid-Base- Muối</t>
  </si>
  <si>
    <t>Khối lượng riêng và áp suất</t>
  </si>
  <si>
    <t>Cấu tạo tai người</t>
  </si>
  <si>
    <t>Hệ vận động ở người</t>
  </si>
  <si>
    <t xml:space="preserve">Cấu tạo sơ lược các cơ quan của hệ vận động </t>
  </si>
  <si>
    <t xml:space="preserve">Hướng dẫn thao tác sơ cứu băng bó cho người gãy xương </t>
  </si>
  <si>
    <t>Dinh dưỡng và tiêu hoá ở người</t>
  </si>
  <si>
    <t xml:space="preserve">Hệ tiêu hoá ở người </t>
  </si>
  <si>
    <t>Máu và hệ tuần hoàn của cơ thể người</t>
  </si>
  <si>
    <t>Hướng dẫn thao tác cấp cứu người bị chảy máu, tai biến, đột quỵ</t>
  </si>
  <si>
    <t>Hô hấp ở người</t>
  </si>
  <si>
    <t>Hướng dẫn thao tác hô hấp nhân tạo, cấp cứu người đuối nước</t>
  </si>
  <si>
    <t>Hệ sinh thái</t>
  </si>
  <si>
    <t>Hệ sinh thái và vòng tuần hoàn của các chất trong hệ sinh thái</t>
  </si>
  <si>
    <t>Năng lượng với cuộc sống</t>
  </si>
  <si>
    <t>Vòng năng lượng trên Trái Đất</t>
  </si>
  <si>
    <t>Tách kim loại và việc sử dụng hợp kim</t>
  </si>
  <si>
    <t>Phần mềm mô phỏng 3D lò luyện gang</t>
  </si>
  <si>
    <t>Từ gene đến protein</t>
  </si>
  <si>
    <t>Sơ đồ quá trình tái bản DNA</t>
  </si>
  <si>
    <t>Sơ đồ quá trình phiên mã</t>
  </si>
  <si>
    <t>Sơ đồ quá trình dịch mã</t>
  </si>
  <si>
    <t>Di truyền nhiễm sắc thể</t>
  </si>
  <si>
    <t>Sơ đồ quá trình nguyên phân</t>
  </si>
  <si>
    <t>Sơ đồ quá trình giảm phân</t>
  </si>
  <si>
    <t>- Tất cả các tranh/ảnh dùng cho Giáo viên nêu trên có thể được thay thế bằng tranh/ảnh điện tử hoặc phần mềm mô phỏng.</t>
  </si>
  <si>
    <t xml:space="preserve">Tính chất và sự chuyển thể của chất </t>
  </si>
  <si>
    <t>Bộ thí nghiệm nóng chảy và đông đặc</t>
  </si>
  <si>
    <t>Oxygen (oxi) và không khí</t>
  </si>
  <si>
    <t>Bộ dụng cụ và hóa chất điều chế oxygen</t>
  </si>
  <si>
    <t xml:space="preserve">Bộ dụng cụ xác định thành phần phần trăm thể tích </t>
  </si>
  <si>
    <t>Chất tinh khiết, hỗn hợp, dung dịch</t>
  </si>
  <si>
    <t xml:space="preserve">Bộ dụng cụ và hóa chất thí nghiệm để phân biệt dung dịch; dung môi </t>
  </si>
  <si>
    <t>Tách chất ra khỏi hỗn hợp</t>
  </si>
  <si>
    <t>Bộ dụng cụ và hóa chất thí nghiệm tách chất</t>
  </si>
  <si>
    <t>Bộ dụng cụ quan sát tế bào</t>
  </si>
  <si>
    <t>Bộ dụng cụ làm tiêu bản tế bào</t>
  </si>
  <si>
    <t>Bộ dụng cụ quan sát sinh vật đơn bào</t>
  </si>
  <si>
    <t>Bộ dụng cụ quan sát nguyên sinh vật</t>
  </si>
  <si>
    <t>Bộ dụng cụ quan sát nấm</t>
  </si>
  <si>
    <t>Bộ dụng cụ thu thập và quan sát sinh vật ngoài thiên nhiên</t>
  </si>
  <si>
    <t>Các phép đo</t>
  </si>
  <si>
    <t>Bộ dụng cụ đo chiều dài, thời gian, khối lượng, nhiệt độ</t>
  </si>
  <si>
    <t xml:space="preserve">Bộ dụng cụ minh họa lực không tiếp xúc </t>
  </si>
  <si>
    <t>Bộ thiết bị chứng minh lực cản của nước</t>
  </si>
  <si>
    <t>Bộ thiết bị thí nghiệm độ giãn lò xo</t>
  </si>
  <si>
    <t>Năng lượng và biến đổi</t>
  </si>
  <si>
    <t>Thiết bị đo tốc độ</t>
  </si>
  <si>
    <t>Âm thanh</t>
  </si>
  <si>
    <t>Bộ dụng cụ thí nghiệm tạo âm thanh</t>
  </si>
  <si>
    <t>Bộ dụng cụ thí nghiệm về sóng âm</t>
  </si>
  <si>
    <t>Bộ dụng cụ thí nghiệm thu năng lượng ánh sáng</t>
  </si>
  <si>
    <t>Bộ dụng cụ thí nghiệm về ánh sáng</t>
  </si>
  <si>
    <t>Bộ dụng cụ thí nghiệm về nam châm vĩnh cửu</t>
  </si>
  <si>
    <t>Bộ dụng cụ chế tạo nam châm</t>
  </si>
  <si>
    <t>kg</t>
  </si>
  <si>
    <t>Bộ thí nghiệm từ phổ</t>
  </si>
  <si>
    <t>Trao đổi chất và chuyển hoá năng lượng ở sinh vật</t>
  </si>
  <si>
    <t>Bộ dụng cụ thí nghiệm quang hợp</t>
  </si>
  <si>
    <t>Bộ dụng cụ thí nghiệm hô hấp tế bào</t>
  </si>
  <si>
    <t>Bộ dụng cụ chứng minh thân vận chuyển nước</t>
  </si>
  <si>
    <t>Bộ thí nghiệm chứng minh lá thoát hơi nước</t>
  </si>
  <si>
    <t>Phản ứng hóa học</t>
  </si>
  <si>
    <t>Biến đổi vật lý và biến đổi hóa học</t>
  </si>
  <si>
    <t>Bộ dụng cụ và hóa chất Thí nghiệm tìm hiểu về hiện tượng chất biến đổi</t>
  </si>
  <si>
    <t xml:space="preserve">Bộ dụng cụ và hóa chất Thí nghiệm về phản ứng hóa học </t>
  </si>
  <si>
    <t>Định luật bảo toàn khối lượng</t>
  </si>
  <si>
    <t>Bộ thí nghiệm chứng minh định luật bảo toàn khối lượng</t>
  </si>
  <si>
    <t xml:space="preserve">Bộ dung cụ và hóa chất thí nghiệm pha chế một dung dịch </t>
  </si>
  <si>
    <t>Tốc độ phản ứng và chất xúc tác</t>
  </si>
  <si>
    <t>Bộ dụng cụ thí nghiệm so sánh tốc độ của một phản ứng hóa học</t>
  </si>
  <si>
    <t>Bộ dụng cụ thí nghiệm về tốc độ của phản ứng hóa học</t>
  </si>
  <si>
    <t>Bộ dụng cụ thí nghiệm về ảnh hưởng của chất xúc tác</t>
  </si>
  <si>
    <t>Acid- Base- pH – Oxide- Muối</t>
  </si>
  <si>
    <t>Acid</t>
  </si>
  <si>
    <t>Base</t>
  </si>
  <si>
    <t xml:space="preserve">Bộ dụng cụ và hóa chất thí nghiệm của base </t>
  </si>
  <si>
    <t>Thang đo pH</t>
  </si>
  <si>
    <t xml:space="preserve">Bộ dụng cụ và thí nghiệm đo pH </t>
  </si>
  <si>
    <t>oxide</t>
  </si>
  <si>
    <t xml:space="preserve">Bộ dụng cụ và hóa chất Thí nghiệm của oxide </t>
  </si>
  <si>
    <t>Muối</t>
  </si>
  <si>
    <t xml:space="preserve">Bộ dụng cụ và hóa chất thí nghiệm của muối </t>
  </si>
  <si>
    <t>Bộ dụng cụ đo khối lượng riêng</t>
  </si>
  <si>
    <t>Bộ dụng cụ thí nghiệm áp suất chất lỏng</t>
  </si>
  <si>
    <t>Bộ dụng cụ thí nghiệm áp lực</t>
  </si>
  <si>
    <t>Bộ dụng cụ thí nghiệm áp suất khí quyển</t>
  </si>
  <si>
    <t>Tác dụng làm quay của lực</t>
  </si>
  <si>
    <t>Bộ dụng cụ thí nghiệm tác dụng làm quay của lực</t>
  </si>
  <si>
    <t>Bộ dụng cụ thí nghiệm dẫn điện</t>
  </si>
  <si>
    <t>Bộ dụng cụ thí nghiệm tác dụng của dòng điện</t>
  </si>
  <si>
    <t xml:space="preserve">Nhiệt </t>
  </si>
  <si>
    <t>Bộ dụng cụ đo năng lượng nhiệt</t>
  </si>
  <si>
    <t>Bộ dụng cụ thí nghiệm nở vì nhiệt</t>
  </si>
  <si>
    <t>Bộ băng bó cho người gãy xương tay, xương chân</t>
  </si>
  <si>
    <t>Dụng cụ đo huyết áp</t>
  </si>
  <si>
    <t>Da và điều hoà thân nhiệt ở người</t>
  </si>
  <si>
    <t>Dụng cụ đo thân nhiệt</t>
  </si>
  <si>
    <t>Dụng cụ điều tra thành phần quần xã sinh vật</t>
  </si>
  <si>
    <t>Bộ dụng cụ thí nghiệm phân tích ánh sáng trắng bằng lăng kính.</t>
  </si>
  <si>
    <t>Bộ dụng cụ thí nghiệm khúc xạ ánh sáng</t>
  </si>
  <si>
    <t>Bộ dụng cụ thí nghiệm khúc xạ, phản xạ toàn phần</t>
  </si>
  <si>
    <t xml:space="preserve">Bộ dụng cụ thí nghiệm đo tiêu cự thấu kính </t>
  </si>
  <si>
    <t>Dụng cụ thực hành kính lúp</t>
  </si>
  <si>
    <t>Bộ dụng cụ thí nghiệm tác dụng của điện trở</t>
  </si>
  <si>
    <t>Bộ dụng cụ thí nghiệm định luật Ohm</t>
  </si>
  <si>
    <t>Điện từ</t>
  </si>
  <si>
    <t>Bộ dụng cụ thí nghiệm cảm ứng điện từ</t>
  </si>
  <si>
    <t>Bộ thí nghiệm về dòng điện xoay chiều</t>
  </si>
  <si>
    <t>Chất và sự biến đổi của chất</t>
  </si>
  <si>
    <t>Kim loại</t>
  </si>
  <si>
    <t>Dãy hoạt động hóa học</t>
  </si>
  <si>
    <t>Bộ dụng cụ và hóa chất thí nghiệm dãy hoạt động của kim loại</t>
  </si>
  <si>
    <t>Ethylic alcohol (ancol etylic) và acetic acid (axit axetic)</t>
  </si>
  <si>
    <t>Ethylic alcohol</t>
  </si>
  <si>
    <t xml:space="preserve">Bộ dụng cụ và hóa chất thí nghiệm về Ethylic alcohol </t>
  </si>
  <si>
    <t>Acetic acid</t>
  </si>
  <si>
    <t>Bộ dụng cụ thí nghiệm acetic acid</t>
  </si>
  <si>
    <t>Lipid (Lipit) –Carbohydrate (cacbohiđrat) – Protein</t>
  </si>
  <si>
    <t>Glucose</t>
  </si>
  <si>
    <t xml:space="preserve">Bộ dụng cụ thí nghiệm phản ứng tráng bạc </t>
  </si>
  <si>
    <t>Cellulose (xenlulozơ)</t>
  </si>
  <si>
    <t>Bộ dụng cụ Thí nghiệm cellulose</t>
  </si>
  <si>
    <t>Bộ dụng cụ thí nghiệm tinh bột có phản ứng màu với iodine</t>
  </si>
  <si>
    <t>Nhiễm sắc thể</t>
  </si>
  <si>
    <t>Bộ thiết bị quan sát nhiễm sắc thể</t>
  </si>
  <si>
    <t>BĂNG ĐĨA, PHẦN MỀM</t>
  </si>
  <si>
    <t>Lớp 6</t>
  </si>
  <si>
    <t>Video mô tả đa dạng thực vật</t>
  </si>
  <si>
    <t xml:space="preserve"> 01bộ/GV</t>
  </si>
  <si>
    <t>Video mô tả đa dạng cá</t>
  </si>
  <si>
    <t>Video mô tả đa dạng lưỡng cư</t>
  </si>
  <si>
    <t>Video mô tả đa dạng bò sát</t>
  </si>
  <si>
    <t>Video mô tả đa dạng chim</t>
  </si>
  <si>
    <t>Video mô tả đa dạng thú</t>
  </si>
  <si>
    <t>Video mô tả đa dạng sinh học</t>
  </si>
  <si>
    <t>Video mô tả các nguyên nhân làm suy giảm đa dạng sinh học</t>
  </si>
  <si>
    <t>Lớp 7</t>
  </si>
  <si>
    <t>Nguyên tử. Nguyên tố hóa học</t>
  </si>
  <si>
    <t>Phần mềm mô phỏng 3D về mô hình nguyên tử của Rutherford-Bohr</t>
  </si>
  <si>
    <t>Phân tử</t>
  </si>
  <si>
    <t>Liên kết hóa học</t>
  </si>
  <si>
    <t xml:space="preserve">Phần mềm mô phỏng 3D: Mô hình một số mẫu đơn chất và hợp chất </t>
  </si>
  <si>
    <t>Video mô tả ảnh hưởng của tốc độ trong an toàn giao thông.</t>
  </si>
  <si>
    <t>Video mô tả độ cao và tần số âm thanh</t>
  </si>
  <si>
    <t>Phần mềm 3D mô phỏng cách âm thanh truyền đi trong các môi trường khác nhau.</t>
  </si>
  <si>
    <t>Phần mềm 3D mô phỏng sự phản xạ.</t>
  </si>
  <si>
    <t>Phần mềm 3D mô phỏng từ trường Trái Đất</t>
  </si>
  <si>
    <t>Phần mềm 3D từ phổ, đường sức từ của nam châm</t>
  </si>
  <si>
    <t xml:space="preserve">Phần mềm 3D mô phỏng con đường trao đổi nước ở thực vật </t>
  </si>
  <si>
    <t>Cảm ứng ở sinh vật</t>
  </si>
  <si>
    <t>Video về cảm ứng ở thực vật</t>
  </si>
  <si>
    <t>Video về tập tính ở động vật</t>
  </si>
  <si>
    <t>Video về sự sinh trưởng và phát triển ở thực vật</t>
  </si>
  <si>
    <t>Video về các vòng đời của động vật</t>
  </si>
  <si>
    <t>Sinh sản vô tính ở sinh vật</t>
  </si>
  <si>
    <t>Video về giâm, chiết, ghép cây</t>
  </si>
  <si>
    <t>Lớp 8</t>
  </si>
  <si>
    <t>Phần mềm mô phỏng 3D cấu tạo tai người</t>
  </si>
  <si>
    <t>Video hiệu ứng nhà kính</t>
  </si>
  <si>
    <t xml:space="preserve">Hệ vận động ở người </t>
  </si>
  <si>
    <t xml:space="preserve">Video về các thao tác mẫu về tập sơ cứu băng bó cho người gãy xương </t>
  </si>
  <si>
    <t>Dinh dưỡng và tiêu hóa ở người</t>
  </si>
  <si>
    <t>Phần mềm mô phỏng 3D hệ tiêu hóa ở người</t>
  </si>
  <si>
    <t>Phần mềm 3D mô phỏng hệ tuần hoàn ở người</t>
  </si>
  <si>
    <t xml:space="preserve">Video về các thao tác mẫu băng bó cầm máu khi chảy máu </t>
  </si>
  <si>
    <t>Phần mềm 3D mô phỏng hệ hô hấp ở người</t>
  </si>
  <si>
    <t>Video về các thao tác mẫu hô hấp nhân tạo</t>
  </si>
  <si>
    <t>Hệ thần kinh và các giác quan ở người</t>
  </si>
  <si>
    <t>Phần mềm 3D mô phỏng hệ thần kinh ở người</t>
  </si>
  <si>
    <t>Lớp 9</t>
  </si>
  <si>
    <t>Phần mềm 3D mô phỏng sự khúc xạ ánh sáng</t>
  </si>
  <si>
    <t>Phần mềm 3D mô phỏng sự tán sắc</t>
  </si>
  <si>
    <t>Công nghiệp silicate</t>
  </si>
  <si>
    <t>Giới thiệu về chất hữu cơ</t>
  </si>
  <si>
    <t>Phần mềm mô 3D cấu trúc một số phân tử chất hữu cơ.</t>
  </si>
  <si>
    <t>Video về cấu trúc DNA</t>
  </si>
  <si>
    <t>Video về quá trình tái bản DNA</t>
  </si>
  <si>
    <t>Video về quá trình phiên mã</t>
  </si>
  <si>
    <t>Video về quá trình giải mã</t>
  </si>
  <si>
    <t>MẪU VẬT, MÔ HÌNH</t>
  </si>
  <si>
    <t>Mẫu động vật ngâm trong lọ</t>
  </si>
  <si>
    <t>Lọ</t>
  </si>
  <si>
    <t>Các cơ quan và hệ cơ quan trong cơ thể người</t>
  </si>
  <si>
    <t xml:space="preserve">Mô hình cấu tạo cơ thể người </t>
  </si>
  <si>
    <t>Bộ mô hình phân tử dạng đặc</t>
  </si>
  <si>
    <t>Mô hình phân tử dạng rỗng</t>
  </si>
  <si>
    <t>Bản chất hóa học của gene</t>
  </si>
  <si>
    <t>Mô hình mô tả cấu trúc của DNA có thể tháo lắp</t>
  </si>
  <si>
    <t>Thiết bị dạy học tối thiểu cấp Trung học cơ sở– Môn Công nghệ</t>
  </si>
  <si>
    <t>(Danh mục thiết bị tính cho 01 phòng học bộ môn)</t>
  </si>
  <si>
    <t>VÂT LIỆU, DỤNG CỤ CƠ KHÍ</t>
  </si>
  <si>
    <t>Bộ vật liệu cơ khí</t>
  </si>
  <si>
    <t>04/PHBM</t>
  </si>
  <si>
    <t>Bộ dụng cụ cơ khí</t>
  </si>
  <si>
    <t>Bộ thiết bị cơ khí cỡ nhỏ</t>
  </si>
  <si>
    <t>01/PHBM</t>
  </si>
  <si>
    <t>VÂT LIỆU, DỤNG CỤ ĐIỆN – ĐIỆN TỬ</t>
  </si>
  <si>
    <t>Bộ vật liệu điện</t>
  </si>
  <si>
    <t>Bộ dụng cụ điện</t>
  </si>
  <si>
    <t>Dụng cụ đo các đại lượng không điện.</t>
  </si>
  <si>
    <t>Bộ công cụ phát triển ứng dụng dựa trên vi điều khiển</t>
  </si>
  <si>
    <t>02/PHBM</t>
  </si>
  <si>
    <t>THIẾT BỊ CƠ BẢN</t>
  </si>
  <si>
    <t>THIẾT BỊ BẢO HỘ</t>
  </si>
  <si>
    <t>Găng tay bảo hộ lao động</t>
  </si>
  <si>
    <t xml:space="preserve">Cái </t>
  </si>
  <si>
    <t>Nhà ở</t>
  </si>
  <si>
    <t>Vai trò và đặc điểm chung của nhà ở</t>
  </si>
  <si>
    <t>Kiến trúc nhà ở Việt Nam</t>
  </si>
  <si>
    <t>Xây dựng nhà ở</t>
  </si>
  <si>
    <t xml:space="preserve">Ngôi nhà thông minh </t>
  </si>
  <si>
    <t>Dùng cho lớp 6, 9</t>
  </si>
  <si>
    <t>Bảo quản và chế biến thực phẩm</t>
  </si>
  <si>
    <t>Thực phẩm trong gia đình</t>
  </si>
  <si>
    <t>Phương pháp bảo quản thực phẩm</t>
  </si>
  <si>
    <t>Phương pháp chế biến thực phẩm</t>
  </si>
  <si>
    <t>Trang phục và thời trang</t>
  </si>
  <si>
    <t>Trang phục và đời sống</t>
  </si>
  <si>
    <t>Thời trang trong cuộc sống</t>
  </si>
  <si>
    <t>Lựa chọn và sử dụng trang phục</t>
  </si>
  <si>
    <t>Đồ dùng điện trong gia đình</t>
  </si>
  <si>
    <t>Nồi cơm điện</t>
  </si>
  <si>
    <t>Bếp điện</t>
  </si>
  <si>
    <t>Đèn điện</t>
  </si>
  <si>
    <t>Mở đầu về trồng trọt</t>
  </si>
  <si>
    <t>Mô hình trồng trọt công nghệ cao.</t>
  </si>
  <si>
    <t>Quy trình sản xuất trong trồng trọt</t>
  </si>
  <si>
    <t>Quy trình trồng trọt</t>
  </si>
  <si>
    <t>Mở đầu về chăn nuôi</t>
  </si>
  <si>
    <t>Một số vật nuôi đặc trưng theo vùng miền.</t>
  </si>
  <si>
    <t>Nuôi thủy sản</t>
  </si>
  <si>
    <t>Một số loài thủy sản có giá trị kinh tế cao</t>
  </si>
  <si>
    <t>Vẽ kĩ thuật</t>
  </si>
  <si>
    <t>Hình chiếu vuống góc.</t>
  </si>
  <si>
    <t>Bản vẽ xây dựng</t>
  </si>
  <si>
    <t>An toàn điện</t>
  </si>
  <si>
    <t>Tình huống mất an toàn điện</t>
  </si>
  <si>
    <t>Sơ cứu người bị điện giật.</t>
  </si>
  <si>
    <t>Kĩ thuật điện</t>
  </si>
  <si>
    <t>Cấu trúc chung của mạch điện</t>
  </si>
  <si>
    <t>Mạch điện điều khiển đơn giản</t>
  </si>
  <si>
    <t>Định hướng nghề nghiệp</t>
  </si>
  <si>
    <t>12.1</t>
  </si>
  <si>
    <t>Hệ thống giáo dục tại Việt Nam</t>
  </si>
  <si>
    <t>Hộp mẫu các loại vải</t>
  </si>
  <si>
    <t>Bóng đèn các loại</t>
  </si>
  <si>
    <t>Khối hình học cơ bản.</t>
  </si>
  <si>
    <t>Cơ khí</t>
  </si>
  <si>
    <t>Mẫu vật liệu cơ khí.</t>
  </si>
  <si>
    <t>Cơ cấu truyền và biến đổi chuyển động.</t>
  </si>
  <si>
    <t>Bộ dụng cụ chế biến món ăn không sử dụng nhiệt.</t>
  </si>
  <si>
    <t>Bộ dụng cụ tỉa hoa, trang trí món ăn.</t>
  </si>
  <si>
    <t xml:space="preserve">Bộ dụng cụ giâm cành </t>
  </si>
  <si>
    <t>Dùng cho lớp 7, 9</t>
  </si>
  <si>
    <t xml:space="preserve">Thiết bị đo nhiệt độ nước </t>
  </si>
  <si>
    <t>Đĩa đo độ trong của nước (đĩa Secchi)</t>
  </si>
  <si>
    <t>Thùng nhựa đựng nước</t>
  </si>
  <si>
    <t xml:space="preserve"> Vẽ kĩ thuật</t>
  </si>
  <si>
    <t xml:space="preserve">Bộ dụng cụ vẽ kĩ thuật </t>
  </si>
  <si>
    <t>Dụng cụ thực hành cơ khí</t>
  </si>
  <si>
    <t>Dụng cụ bảo vệ, an toàn điện.</t>
  </si>
  <si>
    <t>BĂNG/ĐĨA/PHẦN MỀM</t>
  </si>
  <si>
    <t>Ngôi nhà thông minh</t>
  </si>
  <si>
    <t>01tệp</t>
  </si>
  <si>
    <t>Vệ sinh an toàn thực phẩm trong gia đình.</t>
  </si>
  <si>
    <t>An toàn điện trong gia đình.</t>
  </si>
  <si>
    <t>Sử dụng năng lượng tiết kiệm, hiệu quả.</t>
  </si>
  <si>
    <t>Ghi chú: Mỗi video có độ dài không quá 3 phút, độ phân giải HD, hình ảnh và âm thanh rõ nét, phụ đề (hoặc thuyết minh) bằng tiếng Việt rõ ràng.</t>
  </si>
  <si>
    <t>THIẾT BỊ DẠY HỌC THEO MÔ ĐUN TỰ CHỌN (LỚP 9)</t>
  </si>
  <si>
    <t>CÁC MÔ ĐUN CÔNG NGHIỆP</t>
  </si>
  <si>
    <t>I.1</t>
  </si>
  <si>
    <t>I.2</t>
  </si>
  <si>
    <t>Thiết bị theo các mô đun</t>
  </si>
  <si>
    <t>Mô đun 1: Lắp đặt mạng điện trong nhà</t>
  </si>
  <si>
    <t>Công tơ điện 1 pha</t>
  </si>
  <si>
    <t>Bộ thiết bị lắp mạng điện trong nhà</t>
  </si>
  <si>
    <t>Mô đun 2: Lắp đặt mạch điện trang trí, báo hiệu</t>
  </si>
  <si>
    <t>Bộ thiết bị lắp đặt mạch chuông điện</t>
  </si>
  <si>
    <t>Bộ thiết bị lắp đặt mạch điện báo cháy tự động</t>
  </si>
  <si>
    <t>Bộ thiết bị lắp đặt mạch điện trang trí</t>
  </si>
  <si>
    <t>Mô đun 3: Lắp đặt hệ thống điều khiển chiếu sáng cho ngôi nhà thông minh</t>
  </si>
  <si>
    <t>Bộ thiết bị lắp đặt mạch điều khiển đèn điện cảm biến ánh sáng và chuyển động</t>
  </si>
  <si>
    <t>Mô đun 4: Lắp đặt mạng điện an ninh, bảo vệ trong ngôi nhà thông minh</t>
  </si>
  <si>
    <t>Bộ thiết bị lắp đặt mạch điện giám sát sử dụng camera hồng ngoại.</t>
  </si>
  <si>
    <t>4/PHBM</t>
  </si>
  <si>
    <t>Mô đun 5: Lắp đặt mạch điện tiện ích trong gia đình sử dụng kit vi điều khiển ứng dụng</t>
  </si>
  <si>
    <t>Bộ kit vi điều khiển thông dụng</t>
  </si>
  <si>
    <t>Bộ thiết bị lắp đặt mạch điện điều khiển thiết bị điện dựa trên vi điều khiển.</t>
  </si>
  <si>
    <t>CÁC MÔ ĐUN NÔNG NGHIỆP, LÂM NGHIỆP VÀ THỦY SẢN</t>
  </si>
  <si>
    <t>II.1</t>
  </si>
  <si>
    <t xml:space="preserve">Thiết bị dùng chung cho các mô đun </t>
  </si>
  <si>
    <t>Bộ dụng cụ giâm, chiết, ghép cây</t>
  </si>
  <si>
    <t>Dùng cho lớp 7,9</t>
  </si>
  <si>
    <t xml:space="preserve">Bộ dụng cụ trồng và chăm sóc cây </t>
  </si>
  <si>
    <t>II.2</t>
  </si>
  <si>
    <t>Mô đun 1: Trồng cây ăn quả</t>
  </si>
  <si>
    <t>Tranh: Một số loại sâu hại cây ăn quả</t>
  </si>
  <si>
    <t>Tranh: Một số loại bệnh hại cây ăn quả</t>
  </si>
  <si>
    <t>Video hướng dẫn thực hành nhân giống vô tính cây trồng.</t>
  </si>
  <si>
    <t xml:space="preserve">Mô đun 2: Nuôi gà lấy thịt theo tiêu chuẩn VietGAP </t>
  </si>
  <si>
    <t xml:space="preserve">Tranh: Một số bệnh thường gặp trên gà </t>
  </si>
  <si>
    <t>Video nuôi gà thả vườn theo tiêu chuẩn VietGAP</t>
  </si>
  <si>
    <t>Mô đun 3: Trồng cây rừng</t>
  </si>
  <si>
    <t>Tranh: Các bước trồng rừng bằng cây con</t>
  </si>
  <si>
    <t xml:space="preserve">01 tờ/GV </t>
  </si>
  <si>
    <t>Mô đun 4: Nông nghiệp 4.0</t>
  </si>
  <si>
    <t>Bộ cảm biến dùng trong trồng trọt công nghệ cao</t>
  </si>
  <si>
    <t>CÁC MÔ ĐUN DỊCH VỤ</t>
  </si>
  <si>
    <t>III.1</t>
  </si>
  <si>
    <t>III.2</t>
  </si>
  <si>
    <t>Thiết bị theo các mô đun.</t>
  </si>
  <si>
    <t>Mô đun 1: Cắt may</t>
  </si>
  <si>
    <t>Bộ thiết bị may</t>
  </si>
  <si>
    <t>Thước cây</t>
  </si>
  <si>
    <t>Mô đun 2: Chế biến thực phẩm (đưa tối thiểu)</t>
  </si>
  <si>
    <t>Bộ bếp đun</t>
  </si>
  <si>
    <t>Bộ nồi, chảo</t>
  </si>
  <si>
    <t>Bộ dao, thớt</t>
  </si>
  <si>
    <t>Mô đun 3: Làm hoa giấy, hoa vải (dùng chung với cắt may)</t>
  </si>
  <si>
    <t xml:space="preserve">Kìm </t>
  </si>
  <si>
    <t>Bộ khuôn làm hoa vải</t>
  </si>
  <si>
    <t>Bộ kẽm làm hoa</t>
  </si>
  <si>
    <t>Mô đun 4: Cắm hoa nghệ thuật</t>
  </si>
  <si>
    <t xml:space="preserve">Bộ bình cắm hoa </t>
  </si>
  <si>
    <t xml:space="preserve">Kéo </t>
  </si>
  <si>
    <t>Thiết bị dạy học tối thiểu cấp Trung học cơ sở - Môn Tin học</t>
  </si>
  <si>
    <t>(Danh mục thiết bị tính cho 01 phòng học bộ môn )</t>
  </si>
  <si>
    <t>01 bộ /2 HS</t>
  </si>
  <si>
    <t>01 bộ /2 HS là tối thiểu, những nơi có điều kiện có thể trang bị 01 bộ /1 HS</t>
  </si>
  <si>
    <t>Thiết bị kết nối mạng</t>
  </si>
  <si>
    <t xml:space="preserve">Tủ lưu trữ </t>
  </si>
  <si>
    <t>Điều hòa nhiệt độ hoặc Quạt điện</t>
  </si>
  <si>
    <t>Phần mềm tạo sơ đồ tư duy</t>
  </si>
  <si>
    <t>Dùng cho lớp 6, lớp 9</t>
  </si>
  <si>
    <t>Phần mềm chỉnh sửa ảnh</t>
  </si>
  <si>
    <t>Phần mềm mô phỏng</t>
  </si>
  <si>
    <t>Phần mềm thiết kế video</t>
  </si>
  <si>
    <t>Dùng cho lớp 8, lớp 9</t>
  </si>
  <si>
    <t xml:space="preserve">Phần mềm tìm kiếm thông tin </t>
  </si>
  <si>
    <t>Dùng cho tất cả cả lớp</t>
  </si>
  <si>
    <t>Phần mềm tạo thư điện tử</t>
  </si>
  <si>
    <t>Chủ đề: Mạng máy tính và Internet</t>
  </si>
  <si>
    <t>Switch/Hub</t>
  </si>
  <si>
    <t>Wireless Router/ Access Point</t>
  </si>
  <si>
    <t>Cáp mạng</t>
  </si>
  <si>
    <t>Mét</t>
  </si>
  <si>
    <t>Đầu bấm mạng</t>
  </si>
  <si>
    <t>Thiết bị dạy học tối thiểu cấp Trung học cơ sở - Môn Giáo dục thể chất</t>
  </si>
  <si>
    <t>03/GV</t>
  </si>
  <si>
    <t>04/GV</t>
  </si>
  <si>
    <t>20/GV</t>
  </si>
  <si>
    <t>02/ trường</t>
  </si>
  <si>
    <t xml:space="preserve">Dây nhảy cá nhân </t>
  </si>
  <si>
    <t>Bóng nhồi</t>
  </si>
  <si>
    <t>02/GV</t>
  </si>
  <si>
    <t>02/trường</t>
  </si>
  <si>
    <t>Xà đơn</t>
  </si>
  <si>
    <t>01/ trường</t>
  </si>
  <si>
    <t>Xà kép</t>
  </si>
  <si>
    <t>Ném bóng</t>
  </si>
  <si>
    <t>10/GV</t>
  </si>
  <si>
    <t>Lưới chắn bóng</t>
  </si>
  <si>
    <t>02 /trường</t>
  </si>
  <si>
    <t>Chạy cự li ngắn</t>
  </si>
  <si>
    <t>Dùng cho lớp 6,7,8,9</t>
  </si>
  <si>
    <t>Bàn đạp xuất phát</t>
  </si>
  <si>
    <t>Dây đích</t>
  </si>
  <si>
    <t>Nhảy xa</t>
  </si>
  <si>
    <t>Ván dậm nhảy</t>
  </si>
  <si>
    <t>01/1 hố cát</t>
  </si>
  <si>
    <t>Dụng cụ xới cát</t>
  </si>
  <si>
    <t>02/ 1 hố cát</t>
  </si>
  <si>
    <t>Bàn trang san cát</t>
  </si>
  <si>
    <t>Nhảy cao</t>
  </si>
  <si>
    <t>Dùng cho lớp 8,9</t>
  </si>
  <si>
    <t>Cột nhảy cao</t>
  </si>
  <si>
    <t>Xà nhảy cao</t>
  </si>
  <si>
    <t>Đệm nhảy cao</t>
  </si>
  <si>
    <t>THIẾT BỊ THEO CHỦ ĐỀ TỰ CHỌN</t>
  </si>
  <si>
    <t>* Chỉ trang bị những dụng cụ tương ứng, phù hợp với môn thể thao được nhà trường lựa chọn</t>
  </si>
  <si>
    <t>01/trường</t>
  </si>
  <si>
    <t>15/GV</t>
  </si>
  <si>
    <t>Bóng chuyền</t>
  </si>
  <si>
    <t>Quả bóng chuyền da</t>
  </si>
  <si>
    <t>Bóng bàn</t>
  </si>
  <si>
    <t>Quả bóng bàn</t>
  </si>
  <si>
    <t>30/GV</t>
  </si>
  <si>
    <t>Vợt</t>
  </si>
  <si>
    <t>Bàn, lưới</t>
  </si>
  <si>
    <t>03/ trường</t>
  </si>
  <si>
    <t>Cầu lông</t>
  </si>
  <si>
    <t>Quả cầu lông</t>
  </si>
  <si>
    <t>50/GV</t>
  </si>
  <si>
    <t xml:space="preserve">Vợt </t>
  </si>
  <si>
    <t>03/trường</t>
  </si>
  <si>
    <t>Trụ đấm, đá</t>
  </si>
  <si>
    <t>Đích đấm, đá (cầm tay)</t>
  </si>
  <si>
    <t>Thiết bị bảo hộ</t>
  </si>
  <si>
    <t>02 /GV</t>
  </si>
  <si>
    <t>7.4</t>
  </si>
  <si>
    <t>60/trường</t>
  </si>
  <si>
    <t>Đẩy gậy</t>
  </si>
  <si>
    <t>Kéo co</t>
  </si>
  <si>
    <t>Cờ vua</t>
  </si>
  <si>
    <t>Bàn cờ, quân cờ</t>
  </si>
  <si>
    <t>20/trường</t>
  </si>
  <si>
    <t>11.3</t>
  </si>
  <si>
    <t>06/trường</t>
  </si>
  <si>
    <t>Thiết bị dùng chung</t>
  </si>
  <si>
    <t>Thiết bị dạy học tối thiểu cấp Trung học cơ sở – Môn Âm nhạc</t>
  </si>
  <si>
    <t>Dùng cho lớp 7, 8, 9</t>
  </si>
  <si>
    <t>Nhạc cụ thể hiện giai điệu, hoà âm</t>
  </si>
  <si>
    <t>Ukulele</t>
  </si>
  <si>
    <t>Mĩ thuật tạo hình và mĩ thuật ứng dụng</t>
  </si>
  <si>
    <t>Dùng cho lớp 6;7;8; 9</t>
  </si>
  <si>
    <t>Đèn chiếu sáng</t>
  </si>
  <si>
    <t xml:space="preserve">  1.4</t>
  </si>
  <si>
    <t>Giá để mẫu vẽ và dụng cụ học tập</t>
  </si>
  <si>
    <t>Bàn, ghế học mĩ thuật</t>
  </si>
  <si>
    <t>02 HS/1 bộ bàn ghế</t>
  </si>
  <si>
    <t>Bục, bệ</t>
  </si>
  <si>
    <t>Tủ / giá</t>
  </si>
  <si>
    <t xml:space="preserve"> Cái</t>
  </si>
  <si>
    <t>Dùng cho các lớp 6,7,8,9</t>
  </si>
  <si>
    <t>Mẫu vẽ</t>
  </si>
  <si>
    <t>1.9</t>
  </si>
  <si>
    <t>01 cái/ 1HS</t>
  </si>
  <si>
    <t>1.10</t>
  </si>
  <si>
    <t>Bảng vẽ</t>
  </si>
  <si>
    <t>1.11</t>
  </si>
  <si>
    <t>01 bộ/ 1HS</t>
  </si>
  <si>
    <t>dùng cho lớp 6, 7, 8,9</t>
  </si>
  <si>
    <t>1.12</t>
  </si>
  <si>
    <t>Bảng pha màu</t>
  </si>
  <si>
    <t>01 cái/1 HS</t>
  </si>
  <si>
    <t>1.13</t>
  </si>
  <si>
    <t>Ống rửa bút</t>
  </si>
  <si>
    <t>01 cái/ 1 HS</t>
  </si>
  <si>
    <t>1.14</t>
  </si>
  <si>
    <t>Lô đồ họa (tranh in)</t>
  </si>
  <si>
    <t>1.15</t>
  </si>
  <si>
    <t>01 hộp/ 1 HS</t>
  </si>
  <si>
    <t>1.16</t>
  </si>
  <si>
    <t xml:space="preserve">TRANH ẢNH PHỤC VỤ KIẾN THỨC CƠ BẢN </t>
  </si>
  <si>
    <t>Lịch sử mĩ thuật Việt Nam</t>
  </si>
  <si>
    <t>Bộ tranh/ ảnh về di sản văn hóa nghệ thuật Việt Nam thời kì Tiền sử và Cổ đại</t>
  </si>
  <si>
    <t>Lịch sử mĩ thuật thế giới</t>
  </si>
  <si>
    <t>Bộ tranh/ ảnh về di sản văn hóa nghệ thuật thế giới thời kì Tiền sử và Cổ đại</t>
  </si>
  <si>
    <t>Mĩ thuật Việt Nam thời kì trung đại</t>
  </si>
  <si>
    <t>Bộ tranh/ ảnh về mĩ thuật Việt Nam thời kì trung đại</t>
  </si>
  <si>
    <t>Mĩ thuật Việt Nam thời kì hiện đại</t>
  </si>
  <si>
    <t>Bộ tranh/ ảnh về mĩ thuật Việt Nam thời kì hiện đại</t>
  </si>
  <si>
    <t>Mĩ thuật thế giới thời kì trung đại</t>
  </si>
  <si>
    <t>Bộ tranh/ ảnh về mĩ thuật thế giới thời kì trung đại</t>
  </si>
  <si>
    <t>2.7</t>
  </si>
  <si>
    <t>Mĩ thuật thế giới thời kì hiện đại</t>
  </si>
  <si>
    <t>Bộ tranh/ ảnh về mĩ thuật thế giới thời kì hiện đại</t>
  </si>
  <si>
    <t>Thiết bị dạy học tối thiểu cấp Trung học cơ sở - Hoạt động trải nghiệm, hướng nghiệp</t>
  </si>
  <si>
    <t xml:space="preserve"> x</t>
  </si>
  <si>
    <t xml:space="preserve"> Bộ</t>
  </si>
  <si>
    <t>Bộ thẻ về thiên tai, biến đổi khí hậu</t>
  </si>
  <si>
    <t>Bộ tranh về các hoạt động thiện nguyện, nhân đạo</t>
  </si>
  <si>
    <t>Bộ tranh về ô nhiễm môi trường</t>
  </si>
  <si>
    <t>Bộ thẻ nghề truyền thống</t>
  </si>
  <si>
    <t>Dùng cho lớp 6, 7, 9</t>
  </si>
  <si>
    <t>Video về một số tình huống nguy hiểm</t>
  </si>
  <si>
    <t>Video về Giao tiếp ứng xử</t>
  </si>
  <si>
    <t>Video về một số hành vi giao tiếp ứng xử có văn hóa khi tham gia các hoạt động trong cộng đồng</t>
  </si>
  <si>
    <t>Dùng cho lớp 7, 8</t>
  </si>
  <si>
    <t>Video về bắt nạt học đường</t>
  </si>
  <si>
    <t xml:space="preserve">Video về một số áp lực trong cuộc sống </t>
  </si>
  <si>
    <t>Video về cảnh quan thiên nhiên Việt Nam</t>
  </si>
  <si>
    <t>Video về thiên tai và thiệt hại do thiên tai gây ra</t>
  </si>
  <si>
    <t>Hoạt động Hướng nghiệp</t>
  </si>
  <si>
    <t>Video về một số nghề truyền thống điển hình ở một vài địa phương</t>
  </si>
  <si>
    <t>- Bộ dụng cụ làm vệ sinh trường học, bao gồm: Chối rễ, dụng cụ hốt rác có cán, gàng tay lao động phù hợp với HS, khẩu trang y tế.</t>
  </si>
  <si>
    <t>- Bộ công cụ làm vệ sinh lớp học, bao gồm: Chổi đót, khăn lau, dụng cụ hốt rác có cán, khẩu trang y tế, giỏ đựng rác bằng nhựa có quai xách.</t>
  </si>
  <si>
    <t>05 bộ/trường</t>
  </si>
  <si>
    <t>02 bộ/lớp</t>
  </si>
  <si>
    <t>Bộ lều trại</t>
  </si>
  <si>
    <t>02 bộ/ lớp</t>
  </si>
  <si>
    <t>Thiết bị dạy học tối thiểu cấp Trung học cơ sở - Thiết bị dùng chung</t>
  </si>
  <si>
    <t>Tủ đựng thiết bị</t>
  </si>
  <si>
    <t>Giá để thiết bị</t>
  </si>
  <si>
    <t>03 chiếc/ trường</t>
  </si>
  <si>
    <t>01 bộ (hoặc chiếc)/5 lớp</t>
  </si>
  <si>
    <t>01 chiếc/trường</t>
  </si>
  <si>
    <t>02 chiếc/ trường</t>
  </si>
  <si>
    <t>02 cái/ trường</t>
  </si>
  <si>
    <t>Chuyên đề học tập</t>
  </si>
  <si>
    <t xml:space="preserve">Chuyên đề 10.1. Tập nghiên cứu và viết báo cáo về một vấn đề văn học dân gian </t>
  </si>
  <si>
    <t xml:space="preserve">Sơ đồ quy trình và cấu trúc một báo cáo nghiên cứu khoa học </t>
  </si>
  <si>
    <t>Dùng cho lớp 10</t>
  </si>
  <si>
    <t xml:space="preserve">Chuyên đề 10.2. Sân khấu hoá tác phẩm văn học </t>
  </si>
  <si>
    <t xml:space="preserve">Sơ đồ quy trình tiến hành sân khấu hoá một tác phẩm văn học </t>
  </si>
  <si>
    <t>VIDEO/ CLIP (Tư liệu dạy học điện tử)</t>
  </si>
  <si>
    <t>Dùng cho lớp 10,11,12</t>
  </si>
  <si>
    <t xml:space="preserve">Tác giả Nguyễn Trãi </t>
  </si>
  <si>
    <t>Minh hoạ, phục vụ cho hoạt động dạy về tác giả Nguyễn Trãi</t>
  </si>
  <si>
    <t>01bộ/</t>
  </si>
  <si>
    <t>Minh hoạ, phục vụ cho hoạt động dạy đọc hiểu tác phẩm Bình Ngô đại cáo</t>
  </si>
  <si>
    <t>Minh hoạ, phục vụ cho hoạt động tìm hiểu về thơ Nôm của Nguyễn Trãi</t>
  </si>
  <si>
    <t xml:space="preserve">Tác giả Nguyễn Du </t>
  </si>
  <si>
    <t>Minh hoạ, phục vụ cho hoạt động tìm hiểu về tác giả Nguyễn Du</t>
  </si>
  <si>
    <t>Dùng cho lớp 11</t>
  </si>
  <si>
    <t>Minh hoạ, phục vụ cho hoạt động dạy đọc hiểu Truyện Kiều</t>
  </si>
  <si>
    <t>Minh hoạ, phục vụ cho hoạt động dạy đọc hiểu thơ chữ Hán của Nguyễn Du</t>
  </si>
  <si>
    <t>Tác giả Nguyễn Đình Chiểu</t>
  </si>
  <si>
    <t xml:space="preserve">Minh hoạ, phục vụ cho hoạt động dạy đọc hiểu tác phẩm Văn tế nghĩa sĩ Cần Giuộc   </t>
  </si>
  <si>
    <t xml:space="preserve">Minh hoạ, phục vụ cho hoạt động tìm hiểu về thơ Nôm của Nguyễn Đình Chiểu </t>
  </si>
  <si>
    <t>Tác giả Hồ Chí Minh</t>
  </si>
  <si>
    <t>Dùng cho lớp 12</t>
  </si>
  <si>
    <t xml:space="preserve">Truyện cổ dân gian </t>
  </si>
  <si>
    <t>Minh hoạ, phục vụ cho hoạt động tìm hiểu  truyện cổ dân gian Việt Nam</t>
  </si>
  <si>
    <t xml:space="preserve">Ca dao, tục ngữ </t>
  </si>
  <si>
    <t xml:space="preserve">Minh hoạ, phục vụ cho hoạt động tìm hiểu ca dao về con người và xã hội. </t>
  </si>
  <si>
    <t xml:space="preserve">Chèo, tuồng dân gian </t>
  </si>
  <si>
    <t>Minh hoạ, phục vụ cho hoạt động tìm hiểu về chèo hoặc tuồng</t>
  </si>
  <si>
    <t xml:space="preserve">Minh hoạ, phục vụ cho hoạt động tìm hiểu về thơ Nôm của Hồ Xuân Hương </t>
  </si>
  <si>
    <t>Tác giả Nguyễn Khuyến</t>
  </si>
  <si>
    <t>Minh hoạ, phục vụ cho hoạt động tìm hiểu về thơ Nôm Nguyễn Khuyến</t>
  </si>
  <si>
    <t>Minh hoạ, phục vụ cho hoạt động tìm hiểu về về truyện ngắn, tiểu thuyết của Nam Cao</t>
  </si>
  <si>
    <t>Tác giả Vũ Trọng Phụng</t>
  </si>
  <si>
    <t>Minh hoạ, phục vụ cho hoạt động tìm hiểu về tiểu thuyết, phóng sự của Vũ Trọng Phụng</t>
  </si>
  <si>
    <t>Minh hoạ, phục vụ cho hoạt động tìm hiểu về thơ của Xuân Diệu trước Cách mạng tháng Tám</t>
  </si>
  <si>
    <t>Tác giả Tố Hữu</t>
  </si>
  <si>
    <t>Tác giả Nguyễn Tuân</t>
  </si>
  <si>
    <t>Minh hoạ, phục vụ cho hoạt động tìm hiểu về truyện ngắn, kí của Nguyễn Tuân</t>
  </si>
  <si>
    <t>Tác giả Nguyễn Huy Tưởng</t>
  </si>
  <si>
    <t>Minh hoạ, phục vụ cho hoạt động tìm hiểu kịch của tác giả Nguyễn Huy Tưởng</t>
  </si>
  <si>
    <t>Tác giả Lưu Quang Vũ</t>
  </si>
  <si>
    <t xml:space="preserve">Minh hoạ, phục vụ cho hoạt động tìm hiểu kịch của tác giả  Lưu Quang Vũ </t>
  </si>
  <si>
    <t>Thiết bị dạy học tối thiểu cấp Trung học phổ thông - Môn Toán</t>
  </si>
  <si>
    <t>Hình học không gian</t>
  </si>
  <si>
    <t>Bộ thiết dạy học về các đường cônic.</t>
  </si>
  <si>
    <t>Bộ thiết dạy học về hình chóp, hình chóp cụt, hình lăng trụ.</t>
  </si>
  <si>
    <t>Bộ thiết bị dạy học về Thống kê và Xác suất</t>
  </si>
  <si>
    <t>TRANH ĐIỆN TỬ/PHẦN MỀM</t>
  </si>
  <si>
    <t>Đại số và Giải tích</t>
  </si>
  <si>
    <t>Tranh điện tử</t>
  </si>
  <si>
    <t>Thiết bị dạy học tối thiểu cấp Trung học phổ thông - Môn Ngoại ngữ</t>
  </si>
  <si>
    <t>Có thể sử dụng thiết bị dùng chung</t>
  </si>
  <si>
    <t>Thiết bị dạy học tối thiểu cấp Trung học phổ thông - Môn Giáo dục thể chất</t>
  </si>
  <si>
    <t>DỤNG CỤ, THIẾT BỊ DẠY HỌC MÔN THỂ THAO TỰ CHỌN</t>
  </si>
  <si>
    <t>( Chỉ trang bị những dụng cụ tương ứng, phù hợp với môn thể thao được nhà trường lựa chọn)</t>
  </si>
  <si>
    <t>CÁC MÔN ĐIỀN KINH</t>
  </si>
  <si>
    <t>05/trường</t>
  </si>
  <si>
    <t>Ván giậm nhảy</t>
  </si>
  <si>
    <t>01/hố cát</t>
  </si>
  <si>
    <t xml:space="preserve">02/trường </t>
  </si>
  <si>
    <t>Đẩy tạ</t>
  </si>
  <si>
    <t>Quả tạ Nam</t>
  </si>
  <si>
    <t>05/GV</t>
  </si>
  <si>
    <t>Quả tạ Nữ</t>
  </si>
  <si>
    <t>CÁC MÔN BÓNG</t>
  </si>
  <si>
    <t>Cầu môn, lưới</t>
  </si>
  <si>
    <t>Cột, bảng rổ</t>
  </si>
  <si>
    <t xml:space="preserve">Quả bóng chuyền </t>
  </si>
  <si>
    <t>Dùng chung cho lớp 10,11,12</t>
  </si>
  <si>
    <t>Bóng ném</t>
  </si>
  <si>
    <t>Quả bóng ném</t>
  </si>
  <si>
    <t>Quần vợt</t>
  </si>
  <si>
    <t>Quả bóng Tennis</t>
  </si>
  <si>
    <t>10.3</t>
  </si>
  <si>
    <t>CÁC MÔN CẦU</t>
  </si>
  <si>
    <t>25/GV</t>
  </si>
  <si>
    <t>12.3</t>
  </si>
  <si>
    <t>Cầu mây</t>
  </si>
  <si>
    <t>13.1</t>
  </si>
  <si>
    <t>Quả cầu mây</t>
  </si>
  <si>
    <t>13.2</t>
  </si>
  <si>
    <t>CÁC MÔN THỂ THAO KHÁC</t>
  </si>
  <si>
    <t>Võ thuật</t>
  </si>
  <si>
    <t>14.1</t>
  </si>
  <si>
    <t>14.2</t>
  </si>
  <si>
    <t>14.3</t>
  </si>
  <si>
    <t>14.4</t>
  </si>
  <si>
    <t>40/trường</t>
  </si>
  <si>
    <t>Cờ  Vua</t>
  </si>
  <si>
    <t>16.1</t>
  </si>
  <si>
    <t>16.2</t>
  </si>
  <si>
    <t>17.1</t>
  </si>
  <si>
    <t>17.2</t>
  </si>
  <si>
    <t>17.3</t>
  </si>
  <si>
    <t>Thể dục nhịp điệu</t>
  </si>
  <si>
    <t>18.1</t>
  </si>
  <si>
    <t>18.2</t>
  </si>
  <si>
    <t xml:space="preserve"> Có thể sử dụng thiết bị dùng chung</t>
  </si>
  <si>
    <t xml:space="preserve">Dây kéo co </t>
  </si>
  <si>
    <t>Golf</t>
  </si>
  <si>
    <t>21.1</t>
  </si>
  <si>
    <t>Gậy Golf</t>
  </si>
  <si>
    <t>21.2</t>
  </si>
  <si>
    <t>Bóng Golf</t>
  </si>
  <si>
    <t>21.3</t>
  </si>
  <si>
    <t>1/trường</t>
  </si>
  <si>
    <t>Bộ học liệu điện tử hỗ trợ giáo viên.</t>
  </si>
  <si>
    <t>Dùng cho Lớp 10; 11; 12</t>
  </si>
  <si>
    <t>LỚP 10</t>
  </si>
  <si>
    <t>Một số nền văn minh thế giới thời kì cổ - trung đại</t>
  </si>
  <si>
    <t>Lược đồ các quốc gia cổ đại phương Đông và phương Tây</t>
  </si>
  <si>
    <t>Văn minh Đông Nam Á</t>
  </si>
  <si>
    <t>Lược đồ các quốc gia Đông Nam Á cổ và phong kiến.</t>
  </si>
  <si>
    <t>Chuyên đề 10.2: Bảo tồn và phát huy giá trị di sản văn hóa ở Việt Nam</t>
  </si>
  <si>
    <t>Lược đồ di sản văn hóa ở Việt Nam.</t>
  </si>
  <si>
    <t>BĂNG/ĐĨA/PHẦN MỀM/VIDEO-CLIP</t>
  </si>
  <si>
    <t>Lịch sử và sử học</t>
  </si>
  <si>
    <t>Phim tài liệu: Thành tựu tiêu biểu của một số nền văn minh phương Đông</t>
  </si>
  <si>
    <t>Các cuộc cách mạng công nghiệp trong lịch sử thế giới</t>
  </si>
  <si>
    <t>Một số nền văn minh trên đất nước Việt Nam (trước năm 1858)</t>
  </si>
  <si>
    <t>01 bộ/lớp</t>
  </si>
  <si>
    <t>Cộng đồng các dân tộc Việt Nam</t>
  </si>
  <si>
    <t>Video/clip: Di sản văn hóa ở Việt Nam.</t>
  </si>
  <si>
    <t>LỚP 11</t>
  </si>
  <si>
    <t>Cách mạng tư sản và sự phát triển của chủ nghĩa tư bản</t>
  </si>
  <si>
    <t>Lược đồ thế giới thế kỉ XVI – thế kỉ XVIII</t>
  </si>
  <si>
    <t>Quá trình giành độc lập dân tộc của các quốc gia Đông Nam Á</t>
  </si>
  <si>
    <t>Lược đồ Đông Nam Á cuối thế kỉ XIX đầu thế kỉ XX.</t>
  </si>
  <si>
    <t>Chiến tranh bảo vệ Tổ quốc và chiến tranh giải phóng dân tộc trong lịch sử Việt Nam (trước Cách mạng tháng Tám năm 1945)</t>
  </si>
  <si>
    <t>Lược đồ Chiến thắng Bạch Đằng (năm 938)</t>
  </si>
  <si>
    <t>Lược đồ Kháng chiến chống Tống thời Lý (1075-1077)</t>
  </si>
  <si>
    <t>Lược đồ Kháng chiến chống xâm lược Mông - Nguyên</t>
  </si>
  <si>
    <t xml:space="preserve">Lược đồ Phong trào Tây Sơn </t>
  </si>
  <si>
    <t>Lược đồ khởi nghĩa Hai Bà Trưng (40 – 43)</t>
  </si>
  <si>
    <t>Lược đồ Quá trình Pháp xâm lược Việt Nam (1858-1884)</t>
  </si>
  <si>
    <t>Lược đồ Cuộc kháng chiến chống Pháp xâm lược của nhân dân Bắc Kì (1858 – 1884).</t>
  </si>
  <si>
    <t>Lịch sử bảo vệ chủ quyền, các quyền và lợi ích hợp pháp của Việt Nam ở Biển Đông</t>
  </si>
  <si>
    <t>LỚP 12</t>
  </si>
  <si>
    <t>Cách mạng tháng Tám năm 1945, chiến tranh giải phóng dân tộc và chiến tranh bảo vệ Tổ quốc trong lịch sử Việt Nam (từ tháng 8 năm 1945 đến nay)</t>
  </si>
  <si>
    <t>Lược đồ Tổng khởi nghĩa tháng Tám năm 1945.</t>
  </si>
  <si>
    <t xml:space="preserve">Tờ </t>
  </si>
  <si>
    <t>Lược đồ Chiến dịch Điện Biên Phủ 1954.</t>
  </si>
  <si>
    <t>Lược đồ Tổng tiến công và nổi dậy Xuân 1975.</t>
  </si>
  <si>
    <t>Asean: Những chặng đường lịch sử</t>
  </si>
  <si>
    <t>Video/clip: Sự ra đời và phát triển của Hiệp hội các quốc gia Đông Nam Á (ASEAN).</t>
  </si>
  <si>
    <t>Video/clip: Cách mạng tháng Tám 1945</t>
  </si>
  <si>
    <t>Video/clip: Tổng tiến công xuân 1975</t>
  </si>
  <si>
    <t>Video/clip: Thành tựu tiêu biểu trong công cuộc xây dựng chủ nghĩa xã hội ở miền Bắc thời kì 1954-1973.</t>
  </si>
  <si>
    <t>Công cuộc đổi mới ở Việt Nam từ năm 1986 đến nay</t>
  </si>
  <si>
    <t>Hồ Chí Minh trong lịch sử Việt Nam</t>
  </si>
  <si>
    <t>Thiết bị dạy học tối thiểu cấp Trung học phổ thông - Môn Địa lý</t>
  </si>
  <si>
    <t>Tranh cấu trúc của Trái Đất</t>
  </si>
  <si>
    <t>Tranh cấu tạo vỏ Trái Đất và vỏ địa lí</t>
  </si>
  <si>
    <t>Tranh một số dạng địa hình được tạo thành do nội lực và ngoại lực</t>
  </si>
  <si>
    <t>Sơ đồ giới hạn của sinh quyển</t>
  </si>
  <si>
    <t>Lược đồ các mảng kiến tạo, các vành đai động đất và núi lửa trên Trái Đất</t>
  </si>
  <si>
    <t>Bản đồ nhiệt độ không khí trên Trái Đất</t>
  </si>
  <si>
    <t>Bản đồ các đới và kiểu khí hậu trên Trái Đất</t>
  </si>
  <si>
    <t>Bản đồ phân bố lượng mưa trung bình năm trên Trái Đất</t>
  </si>
  <si>
    <t>Bản đồ các dòng biển trong đại dương trên thế giới</t>
  </si>
  <si>
    <t>Bản đồ phân bố của các nhóm đất và sinh vật trên Trái Đất</t>
  </si>
  <si>
    <t>Bản đồ phân bố cây trồng và vật nuôi trên thế giới</t>
  </si>
  <si>
    <t>Bản đồ phân bố một số ngành công nghiệp trên thế giới</t>
  </si>
  <si>
    <t>Bản đồ phân bố giao thông vận tải và bưu chính viễn thông trên thế giới</t>
  </si>
  <si>
    <t>Bản đồ phân bố du lịch và tài chính ngân hàng trên thế giới</t>
  </si>
  <si>
    <t>Bản đồ địa lí tự nhiên khu vực Mỹ Latinh</t>
  </si>
  <si>
    <t>Bản đồ Liên minh châu Âu</t>
  </si>
  <si>
    <t>Bản đồ địa lí tự nhiên khu vực Đông Nam Á</t>
  </si>
  <si>
    <t>Bản đồ địa lí tự nhiên khu vực Tây Nam Á</t>
  </si>
  <si>
    <t>Bản đồ địa lí tự nhiên Hoa Kì</t>
  </si>
  <si>
    <t>Bản đồ địa lí tự nhiên Liên bang Nga</t>
  </si>
  <si>
    <t>Bản đồ địa lí tự nhiên Nhật Bản</t>
  </si>
  <si>
    <t>Bản đồ địa lí tự nhiên Trung Quốc</t>
  </si>
  <si>
    <t>Bản đồ địa lí tự nhiên Nam Phi</t>
  </si>
  <si>
    <t>15.1</t>
  </si>
  <si>
    <t>15.2</t>
  </si>
  <si>
    <t>Bản đồ địa lí tự nhiên Việt Nam</t>
  </si>
  <si>
    <t xml:space="preserve">Bản đồ khí hậu Việt Nam  </t>
  </si>
  <si>
    <t>Bản đồ phân bố nông nghiệp Việt Nam</t>
  </si>
  <si>
    <t>Bản đồ phân bố công nghiệp Việt Nam</t>
  </si>
  <si>
    <t>19.1</t>
  </si>
  <si>
    <t>Bản đồ giao thông vận tải và bưu chính viễn thông Việt Nam</t>
  </si>
  <si>
    <t>19.2</t>
  </si>
  <si>
    <t>Bản đồ thương mại và du lịch Việt Nam</t>
  </si>
  <si>
    <t>20.1</t>
  </si>
  <si>
    <t>Bản đồ Trung du và miền núi Bắc Bộ</t>
  </si>
  <si>
    <t>Bản đồ Đồng bằng sông Hồng</t>
  </si>
  <si>
    <t>22.1</t>
  </si>
  <si>
    <t>Bản đồ Bắc Trung Bộ</t>
  </si>
  <si>
    <t>23.1</t>
  </si>
  <si>
    <t>Bản đồ Duyên hải Nam Trung Bộ</t>
  </si>
  <si>
    <t>24.1</t>
  </si>
  <si>
    <t>Bản đồ Tây Nguyên</t>
  </si>
  <si>
    <t>25.1</t>
  </si>
  <si>
    <t xml:space="preserve">Bản đồ Đông Nam Bộ  </t>
  </si>
  <si>
    <t>26.1</t>
  </si>
  <si>
    <t>Bản đồ Đồng bằng sông Cửu Long</t>
  </si>
  <si>
    <t>Video/Clip về Trái Đất</t>
  </si>
  <si>
    <t>Chuyên đề 10.1: Biến đổi khí hậu</t>
  </si>
  <si>
    <t>Video/Clip về biến đổi khí hậu trên thế giới</t>
  </si>
  <si>
    <t>Chuyên đề 11.2: Một số vấn đề về du lịch thế giới</t>
  </si>
  <si>
    <t>Video/Clip về du lịch thế giới và Việt Nam</t>
  </si>
  <si>
    <t>Video/Clip về  bảo vệ môi trường</t>
  </si>
  <si>
    <t>Video/Clip về  khai thác tổng hợp tài nguyên biển - đảo Việt Nam</t>
  </si>
  <si>
    <t>Chuyên đề 12.1: Thiên tai và biện pháp phòng chống</t>
  </si>
  <si>
    <t>Video/Clip về thiên tai và biện pháp phòng chống</t>
  </si>
  <si>
    <t>Thiết bị dạy học tối thiểu cấp Trung học phổ thông - Môn Giáo dục Kinh tế - Pháp luật</t>
  </si>
  <si>
    <t>Hoạt động của nền kinh tế</t>
  </si>
  <si>
    <t>Nền kinh tế và các chủ thể của nền kinh tế</t>
  </si>
  <si>
    <t xml:space="preserve">Thị trường và cơ chế thị trường </t>
  </si>
  <si>
    <t>Tranh thể hiện sơ đồ các loại hình thị trường cơ bản</t>
  </si>
  <si>
    <t>Hội nhập kinh tế quốc tế</t>
  </si>
  <si>
    <t>Tranh ảnh về hoạt động kí kết hợp tác kinh tế quốc tế giữa chính phủ Việt Nam với 1 số tổ chức quốc tế và khu vực</t>
  </si>
  <si>
    <t>Hoạt động kinh tế của Nhà nước</t>
  </si>
  <si>
    <t xml:space="preserve">Ngân sách Nhà nước và Thuế </t>
  </si>
  <si>
    <t xml:space="preserve">Tranh thể hiện sơ đồ mô phỏng một số loại thuế phổ biến </t>
  </si>
  <si>
    <t xml:space="preserve">Bảo hiểm và An sinh xã hội </t>
  </si>
  <si>
    <t xml:space="preserve">Tranh thể hiện một số loại hình bảo hiểm và chính sách an sinh xã hội cơ bản </t>
  </si>
  <si>
    <t>Hoạt động sản xuất kinh doanh</t>
  </si>
  <si>
    <t xml:space="preserve">Tín dụng và cách sử dụng các dịch vụ tín dụng </t>
  </si>
  <si>
    <t xml:space="preserve">Ý tưởng, cơ hội kinh doanh và các năng lực cần thiết của người kinh doanh </t>
  </si>
  <si>
    <t xml:space="preserve"> 01 tờ/    GV</t>
  </si>
  <si>
    <t xml:space="preserve">Lạm phát, thất nghiệp </t>
  </si>
  <si>
    <t>Đạo đức kinh doanh</t>
  </si>
  <si>
    <t>Trách nhiệm xã hội của doanh nghiệp</t>
  </si>
  <si>
    <t xml:space="preserve">Tranh thể hiện sơ đồ các hình thức thực hiện trách nhiệm XH của doanh nghiệp </t>
  </si>
  <si>
    <t>Hoạt động tiêu dùng</t>
  </si>
  <si>
    <t>Lập kế hoạch tài chính cá nhân</t>
  </si>
  <si>
    <t>Tranh thể hiện sơ đồ các bước lập kế hoạch tài chính cá nhân.</t>
  </si>
  <si>
    <t>01 tờ/  GV</t>
  </si>
  <si>
    <t>Hệ thống chính trị và pháp luật</t>
  </si>
  <si>
    <t xml:space="preserve">Hệ thống chính trị nước CHXHCN Việt Nam </t>
  </si>
  <si>
    <t xml:space="preserve">Bộ  </t>
  </si>
  <si>
    <t xml:space="preserve">Video về nguyên tắc tổ chức và hoạt động của bộ máy Nhà nước Cộng hoà xã hội chủ nghĩa Việt Nam theo Hiến pháp mới </t>
  </si>
  <si>
    <t>file</t>
  </si>
  <si>
    <t>Pháp luật nước CHXHCN Việt Nam</t>
  </si>
  <si>
    <t xml:space="preserve">Tranh mô phỏng hệ thống pháp luật và văn bản pháp luật Việt Nam theo luật mới </t>
  </si>
  <si>
    <t>Thiết bị dạy học tối thiểu cấp Trung học phổ thông – Môn Vật lý</t>
  </si>
  <si>
    <t>(Danh mục thiết bị được tính cho 01 phòng học bộ môn)</t>
  </si>
  <si>
    <t>Bộ thiết bị đo kĩ thuật số tích hợp</t>
  </si>
  <si>
    <t>Giá thí nghiệm</t>
  </si>
  <si>
    <t>Hộp quả treo</t>
  </si>
  <si>
    <t>Lò xo</t>
  </si>
  <si>
    <t xml:space="preserve">DỤNG CỤ </t>
  </si>
  <si>
    <t>Động học</t>
  </si>
  <si>
    <t>Thiết bị đo độ dịch chuyển, tốc độ, vận tốc</t>
  </si>
  <si>
    <t>Thiết bị đo vận tốc và gia tốc của vật rơi tự do</t>
  </si>
  <si>
    <t>Động lực học</t>
  </si>
  <si>
    <t>Thiết bị đo gia tốc</t>
  </si>
  <si>
    <t>Thiết bị tổng hợp hai lực đồng quy và song song</t>
  </si>
  <si>
    <t>Động lượng</t>
  </si>
  <si>
    <t>Thiết bị khảo sát động lượng</t>
  </si>
  <si>
    <t>Thiết bị khảo sát năng lượng trong va chạm</t>
  </si>
  <si>
    <t>Biến dạng của vật rắn</t>
  </si>
  <si>
    <t>Thiết bị chứng minh định luật Hooke</t>
  </si>
  <si>
    <t>Dao động</t>
  </si>
  <si>
    <t>Con lắc lò xo, con lắc đơn.</t>
  </si>
  <si>
    <t>Sóng</t>
  </si>
  <si>
    <t>Thiết bị đo tần số sóng âm</t>
  </si>
  <si>
    <t>Thiết bị giao thoa sóng nước</t>
  </si>
  <si>
    <t>Thiết bị tạo sóng dừng</t>
  </si>
  <si>
    <t>Thiết bị đo tốc độ truyền âm</t>
  </si>
  <si>
    <t>Trường điện (Điện trường)</t>
  </si>
  <si>
    <t>Thiết bị thí nghiệm điện tích</t>
  </si>
  <si>
    <t>Dòng điện, mạch điện</t>
  </si>
  <si>
    <t>Thiết bị khảo sát nguồn điện</t>
  </si>
  <si>
    <t>Vật lí nhiệt</t>
  </si>
  <si>
    <t>Thiết bị khảo sát nội năng</t>
  </si>
  <si>
    <t>Thiết bị khảo sát truyền nhiệt lượng</t>
  </si>
  <si>
    <t>Thiết bị đo nhiệt dung riêng</t>
  </si>
  <si>
    <t>Khí lí tưởng</t>
  </si>
  <si>
    <t>Thiết bị chứng minh định luật Boyle</t>
  </si>
  <si>
    <t>Thiết bị chứng minh định luật Charles</t>
  </si>
  <si>
    <t>Từ trường (Trường từ)</t>
  </si>
  <si>
    <t>Thiết bị tạo từ phổ</t>
  </si>
  <si>
    <t>Thiết bị xác định hướng của lực từ</t>
  </si>
  <si>
    <t>Thiết bị đo cảm ứng từ</t>
  </si>
  <si>
    <t>Thiết bị cảm ứng điện từ</t>
  </si>
  <si>
    <t>Dòng điện xoay chiều</t>
  </si>
  <si>
    <t>Thiết bị khảo sát đoạn mạch điện xoay chiều</t>
  </si>
  <si>
    <t>Thiết bị khảo sát dòng điện qua diode</t>
  </si>
  <si>
    <t>Vật lí lượng tử</t>
  </si>
  <si>
    <t>Thiết bị khảo sát dòng quang điện</t>
  </si>
  <si>
    <t xml:space="preserve">PHẦM MỀM MÔ PHỎNG, VIDEO </t>
  </si>
  <si>
    <t>Video biến dạng và đặc tính của lò xo</t>
  </si>
  <si>
    <t>Bản đồ sao hoặc Phần mềm mô phỏng 3D</t>
  </si>
  <si>
    <t>Phần mềm 3D mô phỏng hệ Mặt Trời</t>
  </si>
  <si>
    <t>Phần mềm 3D mô phỏng Trái Đất, Mặt Trời, Mặt Trăng</t>
  </si>
  <si>
    <t>Phần mềm 3D mô phỏng nhật, nguyệt thực, thủy triều.</t>
  </si>
  <si>
    <t>Video/phần mềm 3D mô phỏng dao động</t>
  </si>
  <si>
    <t>Video về hình ảnh sóng</t>
  </si>
  <si>
    <t>Video về chuyển động của phần tử môi trường</t>
  </si>
  <si>
    <t>Điện trường (Trường điện)</t>
  </si>
  <si>
    <t>Video về điện thế</t>
  </si>
  <si>
    <t>Video/Phần mềm 3D về tụ điện trong cuộc sống</t>
  </si>
  <si>
    <t>Video về cường độ dòng điện.</t>
  </si>
  <si>
    <t>Phần mềm 3D mô phỏng cấu tạo của mạch điện</t>
  </si>
  <si>
    <t>Trường hấp dẫn</t>
  </si>
  <si>
    <t xml:space="preserve">Video/Phần mềm 3D về trường hấp dẫn và thế hấp dẫn </t>
  </si>
  <si>
    <t xml:space="preserve">- Các Video/clip có âm thanh rõ nét, hình ảnh đẹp, chất lượng tốt, độ dài mỗi video/clip khoảng 3 phút. </t>
  </si>
  <si>
    <t>- Mỗi một Video/clip được lưu ở 1 file . Các file được đóng gói thuận tiện cho người sử dụng.</t>
  </si>
  <si>
    <t>- Phần mềm mô phỏng 3D, video đáp ứng yêu cầu của Chương trình môn học, sử dụng được trên máy tính cả khi không kết nối internet, hỗ trợ dạy học và kiểm tra đánh giá.</t>
  </si>
  <si>
    <t>Thiết bị dạy học tối thiểu cấp Trung học phổ thông - Môn Hóa học</t>
  </si>
  <si>
    <t>Máy cất nước 1 lần</t>
  </si>
  <si>
    <t xml:space="preserve">Cân điện tử </t>
  </si>
  <si>
    <t>Tủ hút</t>
  </si>
  <si>
    <t>Tủ đựng hóa chất </t>
  </si>
  <si>
    <t>Bộ</t>
  </si>
  <si>
    <t>Bộ dụng cụ đo các đại lượng không điện</t>
  </si>
  <si>
    <t>Bảng tuần hoàn các nguyên tố hóa học</t>
  </si>
  <si>
    <t>BĂNG/ĐĨA/PHẦN MỀM DÙNG CHUNG CHO NHIỀU CHỦ ĐỀ</t>
  </si>
  <si>
    <t>Nhập môn hóa học</t>
  </si>
  <si>
    <t>Một số thao tác thí nghiệm hóa học</t>
  </si>
  <si>
    <t>Bộ mô phỏng 3D</t>
  </si>
  <si>
    <t>BĂNG/ĐĨA/PHẦN MỀM DÙNG RIÊNG THEO CHỦ ĐỀ</t>
  </si>
  <si>
    <t>Arene</t>
  </si>
  <si>
    <t>Thí nghiệm phản ứng nitro hoá benzene</t>
  </si>
  <si>
    <t>File</t>
  </si>
  <si>
    <t>Dẫn xuất halogen</t>
  </si>
  <si>
    <t>Thí nghiệm phản ứng thuỷ phân ethyl bromide (hoặc ethyl chloride)</t>
  </si>
  <si>
    <t>Hợp chất carbonyl – carboxylic acid</t>
  </si>
  <si>
    <t>Thí nghiệm phản ứng điều chế ethyl acetate</t>
  </si>
  <si>
    <t xml:space="preserve">File </t>
  </si>
  <si>
    <t>Ester - Lipide</t>
  </si>
  <si>
    <t>Thí nghiệm phản ứng xà phòng hóa chất béo</t>
  </si>
  <si>
    <t>Carbohydrat</t>
  </si>
  <si>
    <t>Thí nghiệm phản ứng thủy phân celulose</t>
  </si>
  <si>
    <t>Thí nghiệm phản ứng thủy phân tinh bột</t>
  </si>
  <si>
    <t>DỤNG CỤ DÙNG CHUNG CHO NHIỀU CHỦ ĐỀ</t>
  </si>
  <si>
    <t>Ống đong hình trụ 100ml</t>
  </si>
  <si>
    <t>Cốc thuỷ tinh 250ml</t>
  </si>
  <si>
    <t>Cốc thuỷ tinh 100ml</t>
  </si>
  <si>
    <t xml:space="preserve">Ống nghiệm </t>
  </si>
  <si>
    <t>Ống nghiệm có nhánh</t>
  </si>
  <si>
    <t xml:space="preserve">Lọ thuỷ tinh miệng hẹp kèm ống hút nhỏ giọt </t>
  </si>
  <si>
    <t xml:space="preserve">Lọ thuỷ tinh miệng rộng </t>
  </si>
  <si>
    <t>cái</t>
  </si>
  <si>
    <t>Ống hút nhỏ giọt</t>
  </si>
  <si>
    <t>Ống dẫn thuỷ tinh các loại</t>
  </si>
  <si>
    <t xml:space="preserve">Bình cầu không nhánh đáy tròn </t>
  </si>
  <si>
    <t>Bình cầu không nhánh đáy bằng</t>
  </si>
  <si>
    <t>Bình cầu có nhánh</t>
  </si>
  <si>
    <t>Phễu chiết hình quả lê</t>
  </si>
  <si>
    <t>Phễu lọc thủy tinh cuống dài</t>
  </si>
  <si>
    <t>Phễu lọc thủy tinh cuống ngắn</t>
  </si>
  <si>
    <t xml:space="preserve">Đũa thủy tinh </t>
  </si>
  <si>
    <t>Thìa xúc hoá chất</t>
  </si>
  <si>
    <t xml:space="preserve">Bát sứ </t>
  </si>
  <si>
    <t>Miếng kính mỏng</t>
  </si>
  <si>
    <t>Bình Kíp tiêu chuẩn</t>
  </si>
  <si>
    <t>X</t>
  </si>
  <si>
    <t>Bộ dụng cụ thí nghiệm phân tích thể tích</t>
  </si>
  <si>
    <t>Kiềng 3 chân</t>
  </si>
  <si>
    <t>Lưới tản nhiệt</t>
  </si>
  <si>
    <t>Nút cao su không có lỗ các loại</t>
  </si>
  <si>
    <t>Nút cao su có lỗ các loại</t>
  </si>
  <si>
    <t xml:space="preserve">Ống dẫn </t>
  </si>
  <si>
    <t>m</t>
  </si>
  <si>
    <t xml:space="preserve">Muỗng đốt hóa chất </t>
  </si>
  <si>
    <t>Kẹp đốt hóa chất cỡ lớn</t>
  </si>
  <si>
    <t>Kẹp đốt hóa chất cỡ nhỏ</t>
  </si>
  <si>
    <t xml:space="preserve">Kẹp ống nghiệm </t>
  </si>
  <si>
    <t xml:space="preserve">Chổi rửa ống nghiệm </t>
  </si>
  <si>
    <t xml:space="preserve">Panh gắp hóa chất </t>
  </si>
  <si>
    <t>Bình xịt tia nước</t>
  </si>
  <si>
    <t>Khay đựng dụng cụ, hóa chất</t>
  </si>
  <si>
    <t>Nhiệt kế rượu màu</t>
  </si>
  <si>
    <t>Giấy lọc</t>
  </si>
  <si>
    <t>Hộp</t>
  </si>
  <si>
    <t>Giấy quỳ tím</t>
  </si>
  <si>
    <t>Giấy pH</t>
  </si>
  <si>
    <t>Tệp</t>
  </si>
  <si>
    <t>Giấy ráp</t>
  </si>
  <si>
    <t xml:space="preserve">Dũa 3 cạnh </t>
  </si>
  <si>
    <t>Kéo cắt</t>
  </si>
  <si>
    <t xml:space="preserve">Chậu nhựa </t>
  </si>
  <si>
    <t>Áo khoác phòng thí nghiệm</t>
  </si>
  <si>
    <t>Kính bảo vệ mắt không màu</t>
  </si>
  <si>
    <t>Kính bảo vệ mắt có màu</t>
  </si>
  <si>
    <t>Khẩu trang y tế</t>
  </si>
  <si>
    <t>DỤNG CỤ DÙNG RIÊNG THEO CHỦ ĐỀ</t>
  </si>
  <si>
    <t>Hydrocarbon không no</t>
  </si>
  <si>
    <t>Bình sục khí Drechsel</t>
  </si>
  <si>
    <t>Carbohydrate</t>
  </si>
  <si>
    <t>Mặt kính đồng hồ</t>
  </si>
  <si>
    <t>Thế điện cực và nguồn điện hoá học</t>
  </si>
  <si>
    <t>Bộ thí nghiệm về nguồn điện hóa học</t>
  </si>
  <si>
    <t>Điện phân</t>
  </si>
  <si>
    <t xml:space="preserve">Bộ điện phân dung dịch </t>
  </si>
  <si>
    <t>HÓA CHẤT</t>
  </si>
  <si>
    <t>IV.1</t>
  </si>
  <si>
    <t>HÓA CHẤT DÙNG CHUNG CHO NHIỀU CHỦ ĐỀ</t>
  </si>
  <si>
    <t>Bột sắt Fe, loại mịn có màu trắng xám</t>
  </si>
  <si>
    <t>g</t>
  </si>
  <si>
    <t>Băng magnesium, Mg</t>
  </si>
  <si>
    <t>Nhôm lá, Al</t>
  </si>
  <si>
    <t>Nhôm bột, loại mịn màu trắng bạc</t>
  </si>
  <si>
    <t>Đồng vụn, Cu</t>
  </si>
  <si>
    <t>Đồng lá, Cu</t>
  </si>
  <si>
    <t>Kẽm viên, Zn</t>
  </si>
  <si>
    <t>Sodium, Na</t>
  </si>
  <si>
    <t>Lưu huỳnh bột, S</t>
  </si>
  <si>
    <t>Bromine lỏng, Br2</t>
  </si>
  <si>
    <t>Iodine I2</t>
  </si>
  <si>
    <t>Sodium hydroxide, NaOH</t>
  </si>
  <si>
    <t>Hydrochloric acid 37%  HCl</t>
  </si>
  <si>
    <t>Potassium iodide, KI</t>
  </si>
  <si>
    <t>Sodium floride, NaF</t>
  </si>
  <si>
    <t>Sodium chloride, NaCl</t>
  </si>
  <si>
    <t>Sodium bromide, NaBr</t>
  </si>
  <si>
    <t>Sodium iodide, NaI</t>
  </si>
  <si>
    <t>Iron(III) chloride, FeCl3</t>
  </si>
  <si>
    <t xml:space="preserve">Dung dịch ammonia bão hoà, NH3 </t>
  </si>
  <si>
    <t>Phenolphtalein</t>
  </si>
  <si>
    <t>Dầu ăn/ dầu dừa</t>
  </si>
  <si>
    <t>Than gỗ</t>
  </si>
  <si>
    <t>Dây phanh xe đạp</t>
  </si>
  <si>
    <t>cái</t>
  </si>
  <si>
    <t>IV.2</t>
  </si>
  <si>
    <t>HÓA CHẤT DÙNG RIÊNG CHO MỘT CHỦ ĐỀ</t>
  </si>
  <si>
    <t>Cân bằng hóa học</t>
  </si>
  <si>
    <t>Nitrogen và sulfur</t>
  </si>
  <si>
    <t>Hydrocarbon</t>
  </si>
  <si>
    <t xml:space="preserve">alcohol - </t>
  </si>
  <si>
    <t>phenol</t>
  </si>
  <si>
    <t>Chloroethane, C2H5Cl</t>
  </si>
  <si>
    <t>(aldehyde - ketone) - carboxylic acid</t>
  </si>
  <si>
    <t xml:space="preserve">Hợp chất chứa </t>
  </si>
  <si>
    <t>nitrogen</t>
  </si>
  <si>
    <t>Nguyên tố nhóm IA, IIA</t>
  </si>
  <si>
    <t>Chuyên đề 12.2</t>
  </si>
  <si>
    <t>Thiết bị dạy học tối thiểu cấp Trung học phổ thông - Môn Sinh học</t>
  </si>
  <si>
    <t xml:space="preserve">    Ống </t>
  </si>
  <si>
    <t>Cốc thủy tinh loại 250ml</t>
  </si>
  <si>
    <t xml:space="preserve">Kính hiển vi </t>
  </si>
  <si>
    <t>Dao cắt tiêu bản</t>
  </si>
  <si>
    <t>Ethanol 96°</t>
  </si>
  <si>
    <t>Lam kính</t>
  </si>
  <si>
    <t>Lamen</t>
  </si>
  <si>
    <t>Kim mũi mác</t>
  </si>
  <si>
    <t>Cối, chày sứ</t>
  </si>
  <si>
    <t>Đĩa Petri</t>
  </si>
  <si>
    <t xml:space="preserve">Panh kẹp </t>
  </si>
  <si>
    <t>Pipet</t>
  </si>
  <si>
    <t>Giấy thấm</t>
  </si>
  <si>
    <t>Bộ đồ mổ</t>
  </si>
  <si>
    <t>Video về kĩ thuật làm tiêu bản NST tạm thời ở châu chấu</t>
  </si>
  <si>
    <t>Video</t>
  </si>
  <si>
    <t>Bình tia nước</t>
  </si>
  <si>
    <t>Pipet nhựa</t>
  </si>
  <si>
    <t>Đĩa đồng hồ</t>
  </si>
  <si>
    <t>Kẹp ống nghiệm</t>
  </si>
  <si>
    <t>Lọ kèm ống nhỏ giọt</t>
  </si>
  <si>
    <t>Lọ có nút nhám</t>
  </si>
  <si>
    <t>Quả bóp cao su</t>
  </si>
  <si>
    <t>Bút viết kính</t>
  </si>
  <si>
    <t>Cân kỹ thuật</t>
  </si>
  <si>
    <t>Tủ bảo quản kính hiển vi</t>
  </si>
  <si>
    <t>Tủ bảo quản hóa chất</t>
  </si>
  <si>
    <t>Cảm biến độ pH</t>
  </si>
  <si>
    <t xml:space="preserve">Cảm biến độ ẩm </t>
  </si>
  <si>
    <t>Lớp 10</t>
  </si>
  <si>
    <t>Giới thiệu chung về các cấp độ tổ chức của thế giới sống</t>
  </si>
  <si>
    <t>Các cấp độ tổ chức của thế giới sống</t>
  </si>
  <si>
    <t>Sinh học tế bào</t>
  </si>
  <si>
    <t>Cấu trúc tế bào</t>
  </si>
  <si>
    <t>So sánh cấu trúc tế bào nhân sơ và tế bào nhân thực</t>
  </si>
  <si>
    <t xml:space="preserve">      Tờ</t>
  </si>
  <si>
    <t>Trao đổi chất và chuyển hóa năng lượng trong tế bào</t>
  </si>
  <si>
    <t>Sự vận chuyển các chất qua màng sinh chất</t>
  </si>
  <si>
    <t>Chu kỳ tế bào và phân bào</t>
  </si>
  <si>
    <t>Sơ đồ chu kì tế bào và nguyên phân</t>
  </si>
  <si>
    <t>Sinh học vi sinh vật và virus</t>
  </si>
  <si>
    <t>Virus và các ứng dụng</t>
  </si>
  <si>
    <t xml:space="preserve">Một số loại virus </t>
  </si>
  <si>
    <t>Sơ đồ sự nhân lên của virus trong tế bào chủ</t>
  </si>
  <si>
    <t>Lớp 11</t>
  </si>
  <si>
    <t>Trao đổi chất và chuyển hoá năng lượng ở thực vật</t>
  </si>
  <si>
    <t>Trao đổi nước và khoáng ở thực vật</t>
  </si>
  <si>
    <t>Trao đổi nước ở thực vật</t>
  </si>
  <si>
    <t>Dinh dưỡng và tiêu hoá ở động vật</t>
  </si>
  <si>
    <t>Tiêu hóa ở động vật</t>
  </si>
  <si>
    <t>Các hình thức tiêu hoá ở động vật</t>
  </si>
  <si>
    <t xml:space="preserve"> Hô hấp và trao đổi khí ở động vật</t>
  </si>
  <si>
    <t>Các hình thức hô hấp</t>
  </si>
  <si>
    <t xml:space="preserve"> Các hình thức trao đổi khí</t>
  </si>
  <si>
    <t>Vận chuyển các chất trong cơ thể động vật</t>
  </si>
  <si>
    <t>Hệ tuần hoàn</t>
  </si>
  <si>
    <t>Sơ đồ các dạng hệ tuần hoàn</t>
  </si>
  <si>
    <t>Cơ chế cảm ứng ở động vật có hệ thần kinh</t>
  </si>
  <si>
    <t>Sơ đồ cung phản xạ</t>
  </si>
  <si>
    <t xml:space="preserve"> Sinh trưởng và phát triển ở động vật</t>
  </si>
  <si>
    <t xml:space="preserve">Các hình thức sinh trưởng và phát triển ở động vật </t>
  </si>
  <si>
    <t xml:space="preserve">Sơ đồ vòng đời sinh trưởng và phát triển ở động vật </t>
  </si>
  <si>
    <t xml:space="preserve">   x</t>
  </si>
  <si>
    <t>Lớp 12</t>
  </si>
  <si>
    <t>Di truyền học</t>
  </si>
  <si>
    <t>Di truyền phân tử</t>
  </si>
  <si>
    <t>Cơ chế tái bản DNA</t>
  </si>
  <si>
    <t xml:space="preserve">Cơ chế phiên mã </t>
  </si>
  <si>
    <t>Cơ chế dịch mã để tổng hợp protein</t>
  </si>
  <si>
    <t>Cấu trúc siêu hiển vi của NST</t>
  </si>
  <si>
    <t>Tiến hoá lớn và phát sinh chủng loại</t>
  </si>
  <si>
    <t>Sơ đồ cây sự sống</t>
  </si>
  <si>
    <t>- Tranh ảnh dành cho GV nêu trên có thể được thay thế các tranh bằng video clip hoặc tranh điện tử.</t>
  </si>
  <si>
    <t>- GV có thể khai thác thêm các tranh ảnh khác để phục vụ dạy học.</t>
  </si>
  <si>
    <t>Cấu tạo của tế bào động vật và tế bào thực vật</t>
  </si>
  <si>
    <t>Cấu tạo của tim</t>
  </si>
  <si>
    <t>Mô hình cấu trúc DNA</t>
  </si>
  <si>
    <t>Thành phần hóa học của tế bào</t>
  </si>
  <si>
    <t>Bộ thí nghiệm xác định thành phần hóa học của tế bào</t>
  </si>
  <si>
    <t>Bộ thí nghiệm quan sát cấu trúc tế bào</t>
  </si>
  <si>
    <t>Chu kì tế bào và phân bào</t>
  </si>
  <si>
    <t>Bộ thí nghiệm làm tiêu bản về quá trình nguyên phân và giảm phân</t>
  </si>
  <si>
    <t>Vi sinh vật</t>
  </si>
  <si>
    <t>Bộ thí nghiệm thực hành phương pháp nghiên cứu vi sinh vật và sản phẩm ứng dụng</t>
  </si>
  <si>
    <t>Trồng cây trong dung dịch</t>
  </si>
  <si>
    <t>Bộ thiết bị khảo sát một số dữ liệu khi trồng cây</t>
  </si>
  <si>
    <t xml:space="preserve">Trao đổi nước ở cơ thể thực vật. </t>
  </si>
  <si>
    <t xml:space="preserve">Bộ thiết bị khảo sát định tính sự trao đổi nước ở cơ thể thực vật </t>
  </si>
  <si>
    <t>Quang hợp ở thực vật</t>
  </si>
  <si>
    <t>Quan sát  lục lạp và tách chiết các sắc tố trong lá cây</t>
  </si>
  <si>
    <t>Bộ thiết bị quan sát lục lạp và tách chiết các sắc tố trong lá cây</t>
  </si>
  <si>
    <t>Quá trình hình thành tinh bột ở thực vật</t>
  </si>
  <si>
    <t>Bộ thiết bị thí nghiệm về sự hình thành tinh bột</t>
  </si>
  <si>
    <t>Sự thải oxygen trong quá trình quang hợp</t>
  </si>
  <si>
    <t>Bộ thiết bị đo  oxygen trong quá trình quang hợp</t>
  </si>
  <si>
    <t>Hô hấp ở thực vật.</t>
  </si>
  <si>
    <t>Bộ thiết bị khảo sát khả năng hô hấp ở thực vật</t>
  </si>
  <si>
    <t xml:space="preserve">Bộ thiết bị khảo sát các chỉ số của hệ tuần hoàn </t>
  </si>
  <si>
    <t>Hoạt động của tim</t>
  </si>
  <si>
    <t xml:space="preserve">Bộ thiết bị tìm hiểu cấu trúc và hoạt động của tim </t>
  </si>
  <si>
    <t>Bộ thí nghiệm tách chiết DNA</t>
  </si>
  <si>
    <t>Bộ thiết bị thí nghiệm làm tiêu bản quan sát đột biến trên tiêu bản cố định và tạm thời</t>
  </si>
  <si>
    <t>Sinh thái học</t>
  </si>
  <si>
    <t>Sinh thái học quần thể, quần xã</t>
  </si>
  <si>
    <t>Bộ thiết bị khảo sát đặc trưng cơ bản của quần thể, quần xã</t>
  </si>
  <si>
    <t>Nghiên cứu về  hệ sinh thái</t>
  </si>
  <si>
    <t xml:space="preserve">Bộ thiết bị đo chỉ tiêu môi trường trong hệ sinh thái </t>
  </si>
  <si>
    <t>Bộ hóa chất  xác định thành phần hóa học của tế bào</t>
  </si>
  <si>
    <t>Bộ hóa chất làm tiêu bản, quan sát cấu trúc tế bào</t>
  </si>
  <si>
    <t>Bộ hóa chất xác định ảnh hưởng của các yếu tố đến hoạt tính enzyme</t>
  </si>
  <si>
    <t xml:space="preserve">Chu kỳ tế bào và phân bào </t>
  </si>
  <si>
    <t>Bộ hóa chất làm tiêu bản NST, quan sát nguyên phân, giảm phân</t>
  </si>
  <si>
    <t>Bộ hóa chất thực hành phương pháp nghiên cứu vi sinh vật</t>
  </si>
  <si>
    <t>Bộ hóa chất tách chiết sắc tố trong lá cây và sự hình thành tinh bột.</t>
  </si>
  <si>
    <t>Thủy canh</t>
  </si>
  <si>
    <t>Dung dịch dinh dưỡng</t>
  </si>
  <si>
    <t>NaCl 0.65%</t>
  </si>
  <si>
    <t>Bộ hóa chất tách chiết DNA</t>
  </si>
  <si>
    <t>Ethanol 96%</t>
  </si>
  <si>
    <t>Ghi chú:</t>
  </si>
  <si>
    <t>-Tất cả hóa chất được đựng trong chai nhựa hoặc chai thủy tinh có nắp đậy kín. Có tem nhãn ghi đầy đủ rõ ràng các nội dung: tên thông dụng, công thức hóa học, trọng lượng hoặc thể tích, nồng độ, độ tinh khiết, hạn sử dụng, đơn vị cung cấp và các cảnh báo về bảo quản an toàn (nhãn đảm bảo không bay màu, mất chữ, bám chắc trong suốt quá trình vận chuyển và sử dụng).</t>
  </si>
  <si>
    <t>- Các lọ đóng được đựng trong thùng (hộp) có tấm ngăn cách đảm bảo an toàn khi vận chuyển và sử dụng.</t>
  </si>
  <si>
    <t>- Qui cách đóng gói cần thuận lợi cho quá trình bảo quản và sử dụng</t>
  </si>
  <si>
    <t>Thông tin ở tế bào</t>
  </si>
  <si>
    <t>Quá trình truyền tin giữa các tế bào trong cơ thể.</t>
  </si>
  <si>
    <t>Một số biểu hiện của cây do thiếu khoáng</t>
  </si>
  <si>
    <t>Vận chuyển máu trong hệ mạch</t>
  </si>
  <si>
    <t>Bài tiết và cân bằng nội môi</t>
  </si>
  <si>
    <t>Cân bằng nội môi</t>
  </si>
  <si>
    <t>Hệ thần kinh</t>
  </si>
  <si>
    <t>Truyền tin qua synapse</t>
  </si>
  <si>
    <t>Phản xạ không điều kiện</t>
  </si>
  <si>
    <t>Sinh trưởng và phát triển ở động vật</t>
  </si>
  <si>
    <t>Các giai đoạn phát triển của người</t>
  </si>
  <si>
    <t>Quá trình sinh sản ở người</t>
  </si>
  <si>
    <t>Quá trình sinh trưởng và phát triển ở động vật có biến thái</t>
  </si>
  <si>
    <t>Tập tính ở động vật</t>
  </si>
  <si>
    <t>Tập tính</t>
  </si>
  <si>
    <t>Một số tập tính ở động vật</t>
  </si>
  <si>
    <t>Sinh trưởng và phát triển ở thực vật</t>
  </si>
  <si>
    <t>Sinh sản ở thực vật</t>
  </si>
  <si>
    <t>Quá trình sinh sản ở thực vật có hoa</t>
  </si>
  <si>
    <t>Phát triển ở thực vật</t>
  </si>
  <si>
    <t>Phát triển ở thực vật có hoa</t>
  </si>
  <si>
    <t xml:space="preserve">Thí nghiệm của Mendel </t>
  </si>
  <si>
    <t>Thí nghiệm Morgan</t>
  </si>
  <si>
    <t>Kĩ thuật làm tiêu bản NST tạm thời ở châu chấu</t>
  </si>
  <si>
    <t>Tiến hóa</t>
  </si>
  <si>
    <t>Sự phát sinh loài người</t>
  </si>
  <si>
    <t>Các giai đoạn phát sinh loài người</t>
  </si>
  <si>
    <t>Quá trình phát triển sinh vật qua các đại địa chất</t>
  </si>
  <si>
    <t>Diễn thế sinh thái</t>
  </si>
  <si>
    <t>Sự ấm lên toàn cầu</t>
  </si>
  <si>
    <t>Hướng dẫn thiết lập Hệ sinh thái</t>
  </si>
  <si>
    <t>C.THIẾT BỊ THEO CHUYÊN ĐỀ HỌC TẬP</t>
  </si>
  <si>
    <t>I. TRANH/SƠ ĐỒ</t>
  </si>
  <si>
    <t xml:space="preserve">Lớp 10 </t>
  </si>
  <si>
    <t>Công nghệ tế bào và một số thành tựu</t>
  </si>
  <si>
    <t>Sơ đồ quy trình sản xuất chất chuyển hóa thứ cấp trong công nghệ nuôi cấy tế bào thực vật</t>
  </si>
  <si>
    <t>Sơ đồ về quy trình công nghệ tế bào thực vật trong vi nhân giống cây trồng</t>
  </si>
  <si>
    <t>Sơ đồ quy trình nuôi cấy mô tế bào động vật</t>
  </si>
  <si>
    <t>01 /GV</t>
  </si>
  <si>
    <t>Công nghệ enzyme và ứng dụng</t>
  </si>
  <si>
    <t>Sơ đồ quy trình sản xuất enzyme từ động vật, thực vật và vi sinh vật</t>
  </si>
  <si>
    <t>Sơ đồ các bước tạo dòng DNA tái tổ hợp</t>
  </si>
  <si>
    <t>Công nghệ vi sinh vật trong xử lí ô nhiễm môi trường</t>
  </si>
  <si>
    <t>Sơ đồ về quá trình phân giải các hợp chất trong xử lí môi trường bằng công nghệ vi sinh: phân giải hiếu khí, kị khí, lên men.</t>
  </si>
  <si>
    <t>Dinh dưỡng khoáng – tăng năng suất cây trồng và nông nghiệp sạch</t>
  </si>
  <si>
    <t>Sơ đồ mô hình thuỷ canh theo hướng phát triển nông nghiệp sạch</t>
  </si>
  <si>
    <t>Sinh học phân tử</t>
  </si>
  <si>
    <t xml:space="preserve">Sơ đồ quy trình công nghệ gene ở thực vật và động vật. </t>
  </si>
  <si>
    <t>II. DỤNG CỤ</t>
  </si>
  <si>
    <t>Phân bón hóa học</t>
  </si>
  <si>
    <t>Video công nghệ tế bào thực vật (thành tựu, quy trình, triển vọng).</t>
  </si>
  <si>
    <t>Video công nghệ tế bào động vật (thành tựu, quy trình, triển vọng).</t>
  </si>
  <si>
    <t xml:space="preserve">Video về công nghệ tế bào gốc </t>
  </si>
  <si>
    <t xml:space="preserve">Video về cơ sở khoa học và quy trình công nghệ sản xuất enzyme. </t>
  </si>
  <si>
    <t>Video về công nghệ thu hồi khí sinh học</t>
  </si>
  <si>
    <t>Video về công nghệ ứng dụng vi sinh vật trong xử lí môi trường (xử lý ô nhiễm môi trường đất, nước, chất thải rắn,…).</t>
  </si>
  <si>
    <t>Video về biện pháp kĩ thuật sử dụng dinh dưỡng khoáng nhằm tạo nền nông nghiệp sạch.</t>
  </si>
  <si>
    <t>Một số bệnh dịch ở người và cách phòng ngừa, điều trị</t>
  </si>
  <si>
    <t>Video về một số dịch bệnh phổ biến ở người (cúm, tả, sốt xuất huyết, AIDS, Covid-19…).</t>
  </si>
  <si>
    <t>Vệ sinh an toàn thực phẩm</t>
  </si>
  <si>
    <t>Video về nguyên nhân, tác hại, biện pháp phòng và điều trị ngộ độc thực phẩm.</t>
  </si>
  <si>
    <t>Video về biện pháp đảm bảo an toàn thực phẩm.</t>
  </si>
  <si>
    <t>Video về nguyên lí của phương pháp tách chiết ADN từ tế bào và nguyên tắc ứng dụng sinh học phân tử trong thực tiễn.</t>
  </si>
  <si>
    <t>Video về quá trình ứng dụng công nghệ gene và triển vọng trong tương lai</t>
  </si>
  <si>
    <t>Kiểm soát sinh học</t>
  </si>
  <si>
    <t xml:space="preserve">Video về cơ sở, vai trò của một số biện pháp kiểm soát sinh học </t>
  </si>
  <si>
    <t>Sinh thái nhân văn</t>
  </si>
  <si>
    <t>Video về giá trị của sinh thái nhân văn trong việc phát triển bền vững ở một số lĩnh vực (nông nghiệp, phát triển đô thị, bảo tồn và phát triển, thích ứng với biến đổi khí hậu)</t>
  </si>
  <si>
    <t>Thiết bị dạy học tối thiểu cấp Trung học phổ thông – Môn Công nghệ</t>
  </si>
  <si>
    <t>PHẦN I: ĐỊNH HƯỚNG CÔNG NGHIỆP</t>
  </si>
  <si>
    <t>03/PHBM</t>
  </si>
  <si>
    <t>Dùng cho lớp 10, 11, 12</t>
  </si>
  <si>
    <t xml:space="preserve"> Dùng cho lớp 10, 11, 12</t>
  </si>
  <si>
    <t>Găng tay bổ hộ lao động</t>
  </si>
  <si>
    <t>01/HS/PHBM</t>
  </si>
  <si>
    <t xml:space="preserve">Kính bảo hộ </t>
  </si>
  <si>
    <t>1/HS/PHBM</t>
  </si>
  <si>
    <t>Hình chiếu phối cảnh</t>
  </si>
  <si>
    <t>Bản vẽ chi tiết</t>
  </si>
  <si>
    <t>Bản vẽ lắp</t>
  </si>
  <si>
    <t xml:space="preserve"> Dùng cho lớp 10</t>
  </si>
  <si>
    <t>Động cơ đốt trong</t>
  </si>
  <si>
    <t xml:space="preserve">Động cơ xăng 4 kỳ và Động cơ xăng 2 kỳ </t>
  </si>
  <si>
    <t>Hệ thống bôi trơn và hệ thống làm mát</t>
  </si>
  <si>
    <t>Ô tô</t>
  </si>
  <si>
    <t>Cấu tạo của Ô tô</t>
  </si>
  <si>
    <t xml:space="preserve"> Dùng cho lớp 11</t>
  </si>
  <si>
    <t>Điện tử tương tự</t>
  </si>
  <si>
    <t>Sơ đồ mạch xử lý tín hiệu điện tử tương tự</t>
  </si>
  <si>
    <t xml:space="preserve">Dùng cho lớp 12 </t>
  </si>
  <si>
    <t xml:space="preserve"> Điện tử số</t>
  </si>
  <si>
    <t>Sơ đồ mạch xử lý tín hiệu điện tử số</t>
  </si>
  <si>
    <t>Công nghệ điện tử</t>
  </si>
  <si>
    <t>Bộ thực hành lắp mạch điện gia đình</t>
  </si>
  <si>
    <t>05/PHBM</t>
  </si>
  <si>
    <t xml:space="preserve"> Dùng cho lớp 12 </t>
  </si>
  <si>
    <t>Bộ thực hành lắp ráp mạch điện tử</t>
  </si>
  <si>
    <t>Phần mềm vẽ kỹ thuật cơ bản</t>
  </si>
  <si>
    <t>Phần mềm</t>
  </si>
  <si>
    <t>Các phương pháp gia công cơ khí</t>
  </si>
  <si>
    <t xml:space="preserve">Các phương pháp gia công cơ khí </t>
  </si>
  <si>
    <t>Sản xuất cơ khí</t>
  </si>
  <si>
    <t>Tự động hóa trong sản xuất cơ khí</t>
  </si>
  <si>
    <t>PHẦN II: ĐỊNH HƯỚNG NÔNG NGHIỆP</t>
  </si>
  <si>
    <t>Thiết bị đo pH</t>
  </si>
  <si>
    <t>2/PHBM</t>
  </si>
  <si>
    <t>1/PHBM</t>
  </si>
  <si>
    <t>Thiết bị đo nồng độ oxy hòa tan trong nước</t>
  </si>
  <si>
    <t>Thiết bị đo hàm lượng amoni trong nước</t>
  </si>
  <si>
    <t>Máy hút chân không mini</t>
  </si>
  <si>
    <t xml:space="preserve">Thiết bị đo độ mặn </t>
  </si>
  <si>
    <t>Bếp từ</t>
  </si>
  <si>
    <t>Kính lúp cầm tay</t>
  </si>
  <si>
    <t xml:space="preserve">Bình tam giác 250ml </t>
  </si>
  <si>
    <t>10/ PHBM</t>
  </si>
  <si>
    <t>05/ PHBM</t>
  </si>
  <si>
    <t>Bộ chày cối sứ</t>
  </si>
  <si>
    <t>Rây</t>
  </si>
  <si>
    <t xml:space="preserve">Đèn cồn thí nghiệm </t>
  </si>
  <si>
    <t xml:space="preserve">Kẹp đốt hóa chất </t>
  </si>
  <si>
    <t>Phân bón</t>
  </si>
  <si>
    <t>Một số loại phân bón hóa học phổ biến</t>
  </si>
  <si>
    <t>Công nghệ giống cây trồng</t>
  </si>
  <si>
    <t xml:space="preserve">Quy trình nhân giống cây trồng </t>
  </si>
  <si>
    <t>Phòng trừ sâu, bệnh hai cây trồng</t>
  </si>
  <si>
    <t>Sâu hại cây trồng</t>
  </si>
  <si>
    <t>Bệnh hại cây trồng</t>
  </si>
  <si>
    <t>Trồng trọt công nghệ cao</t>
  </si>
  <si>
    <t>Hệ thống thủy canh hồi lưu</t>
  </si>
  <si>
    <t>Công nghệ giống vật nuôi</t>
  </si>
  <si>
    <t>Một số phương pháp nhân giống vật nuôi</t>
  </si>
  <si>
    <t>Quy trình cấy truyền phôi bò</t>
  </si>
  <si>
    <t>Công nghệ thức ăn chăn nuôi</t>
  </si>
  <si>
    <t>Chế biến thức ăn chăn nuôi bằng phương pháp ủ chua</t>
  </si>
  <si>
    <t>1 tờ/gv</t>
  </si>
  <si>
    <t>Phòng, trị bệnh cho vật nuôi</t>
  </si>
  <si>
    <t>Một số bệnh phổ biến ở lợn</t>
  </si>
  <si>
    <t>Một số bệnh phổ biến ở gia cầm</t>
  </si>
  <si>
    <t>Bảo vệ môi trường trong chăn nuôi</t>
  </si>
  <si>
    <t>Mô hình xử lý chất thải bằng công nghệ biogas</t>
  </si>
  <si>
    <t>Công nghệ giống thủy sản</t>
  </si>
  <si>
    <t>Các giai đoạn phát triển phôi cá.</t>
  </si>
  <si>
    <t>Các giai đoạn phát triển của tôm.</t>
  </si>
  <si>
    <t xml:space="preserve"> Dùng cho lớp 12</t>
  </si>
  <si>
    <t>Phòng, trị bệnh thủy sản</t>
  </si>
  <si>
    <t>Một số loại bệnh phổ biến trên cá</t>
  </si>
  <si>
    <t>Một số loại bệnh phổ biến trên tôm</t>
  </si>
  <si>
    <t xml:space="preserve">- Tranh có kích thước (790x540)mm, dung sai 10 mm, in offset 4 màu trên giấy couché có định lượng 200g/m2, cán láng OPP mờ. </t>
  </si>
  <si>
    <t>Bộ dụng cụ ghép cây</t>
  </si>
  <si>
    <t>Bộ trồng cây thủy canh tĩnh</t>
  </si>
  <si>
    <t>Giới thiệu chung về trồng trọt</t>
  </si>
  <si>
    <t>Video: Trồng trọt công nghệ cao.</t>
  </si>
  <si>
    <t xml:space="preserve">1 bộ/GV </t>
  </si>
  <si>
    <t>Video: Thực hành ghép.</t>
  </si>
  <si>
    <t>Giới thiệu chung về chăn nuôi</t>
  </si>
  <si>
    <t>Ứng dụng công nghệ cao trong chăn nuôi.</t>
  </si>
  <si>
    <t>Công nghệ chăn nuôi</t>
  </si>
  <si>
    <t>Chăn nuôi lợn theo tiêu chuẩn VietGAP</t>
  </si>
  <si>
    <t>Giới thiệu chung về lâm nghiệp</t>
  </si>
  <si>
    <t>Các hoạt động lâm nghiệp cơ bản</t>
  </si>
  <si>
    <t>Giới thiệu chung về thủy sản</t>
  </si>
  <si>
    <t>Video: Nuôi cá công nghệ cao.</t>
  </si>
  <si>
    <t xml:space="preserve">1bộ/GV </t>
  </si>
  <si>
    <t>Video: Nuôi tôm công nghệ cao</t>
  </si>
  <si>
    <t>1bộ/GV</t>
  </si>
  <si>
    <t>Thiết bị dạy học tối thiểu cấp Trung học phổ thông - Môn Tin học</t>
  </si>
  <si>
    <t>(Danh mục thiết bị được tính cho 01 phòng học bộ môn )</t>
  </si>
  <si>
    <t>1 bộ máy tính/1 HS</t>
  </si>
  <si>
    <t>Số lượng phù hợp với HS và máy tính được trang bị</t>
  </si>
  <si>
    <t>THIẾT BỊ THEO CÁC CHỦ ĐỀ CƠ BẢN</t>
  </si>
  <si>
    <t>Dùng cho lớp 10.11,12</t>
  </si>
  <si>
    <t>Dùng cho lớp 10.11.12</t>
  </si>
  <si>
    <t>Phần mềm thiết kế đồ hoạ</t>
  </si>
  <si>
    <t>Dùng cho lớp 10,11</t>
  </si>
  <si>
    <t>Phần mềm làm phim hoạt hình, video</t>
  </si>
  <si>
    <t>Phần mềm thiết kế web</t>
  </si>
  <si>
    <t>Phần mềm lập trình</t>
  </si>
  <si>
    <t>Phần mềm hệ quản trị cơ sở dữ liệu</t>
  </si>
  <si>
    <t>THIẾT BỊ THEO CÁC CHUYÊN ĐỀ HỌC TẬP TỰ CHỌN</t>
  </si>
  <si>
    <t>Chuyên đề: Thực hành sử dụng phần mềm vẽ trang trí</t>
  </si>
  <si>
    <t>Phần mềm vẽ trang trí</t>
  </si>
  <si>
    <t>Chuyên đề: Thực hành sử dụng phần mềm quản lí dự án</t>
  </si>
  <si>
    <t>Phần mềm quản lí dự án</t>
  </si>
  <si>
    <t>Chuyên đề học tập định hướng Khoa học máy tính</t>
  </si>
  <si>
    <t>Phần mềm hỗ trợ và lập trình điều khiển robot giáo dục</t>
  </si>
  <si>
    <t>Robot giáo dục</t>
  </si>
  <si>
    <t>Robot giáo dục có thể được sử dụng chung với các môn học khác (như môn Công nghệ, Vật lí)</t>
  </si>
  <si>
    <t>Thiết bị dạy học tối thiểu cấp Trung học phổ thông - Môn Âm nhạc</t>
  </si>
  <si>
    <t>Bongo</t>
  </si>
  <si>
    <t>Cajon</t>
  </si>
  <si>
    <t>Bộ trống Jazz</t>
  </si>
  <si>
    <t>Sáo trúc</t>
  </si>
  <si>
    <t>Đàn tranh</t>
  </si>
  <si>
    <t>Đàn bầu</t>
  </si>
  <si>
    <t>Đàn nhị</t>
  </si>
  <si>
    <t>Đàn nguyệt</t>
  </si>
  <si>
    <t>T'rưng</t>
  </si>
  <si>
    <t>Tính tẩu</t>
  </si>
  <si>
    <t>Harmonica</t>
  </si>
  <si>
    <t>Guitar</t>
  </si>
  <si>
    <t>Electric keyboard (đàn phím điện tử) hoặc piano kĩ thuật số</t>
  </si>
  <si>
    <t>Thiết bị dạy học tối thiểu cấp Trung học phổ thông - Môn Mĩ thuật</t>
  </si>
  <si>
    <t>I. THIẾT BỊ, DỤNG CỤ DÙNG CHUNG</t>
  </si>
  <si>
    <t xml:space="preserve">Máy tính </t>
  </si>
  <si>
    <t>Giá để mãu vẽ và dụng cụ học tập</t>
  </si>
  <si>
    <t>02 HS/1 bộ</t>
  </si>
  <si>
    <t>01 cái/ 3 HS</t>
  </si>
  <si>
    <t>Màu oát (Gouache colour)</t>
  </si>
  <si>
    <t>1.17</t>
  </si>
  <si>
    <t>Dùng cho lớp 10,11,12.</t>
  </si>
  <si>
    <t>II. TRANH ẢNH PHỤC VỤ KIẾN THỨC CƠ BẢN</t>
  </si>
  <si>
    <t>Lí luận và lịch sử mĩ thuật</t>
  </si>
  <si>
    <t>Tranh/ ảnh về mĩ thuật Việt Nam thời kì trung đại</t>
  </si>
  <si>
    <t xml:space="preserve"> Tranh/ ảnh về mĩ thuật thế giới thời kì trung đại</t>
  </si>
  <si>
    <t>Tranh/ ảnh về mĩ thuật Việt Nam thời kì hiện đại</t>
  </si>
  <si>
    <t>Tranh/ ảnh về mĩ thuật thế giới thời kì hiện đại</t>
  </si>
  <si>
    <t>Hội họa</t>
  </si>
  <si>
    <t>Chất liệu chì hoặc than</t>
  </si>
  <si>
    <t>Tranh hướng dẫn cách vẽ chất liệu chì hoặc than</t>
  </si>
  <si>
    <t>2.8</t>
  </si>
  <si>
    <t>Chất liệu màu nước</t>
  </si>
  <si>
    <t>Tranh hướng dẫn cách vẽ chất liệu màu nước</t>
  </si>
  <si>
    <t>2.9</t>
  </si>
  <si>
    <t>Chất liệu màu bột</t>
  </si>
  <si>
    <t>Tranh hướng dẫn cách vẽ chất liệu màu bột</t>
  </si>
  <si>
    <t>Đồ họa (tranh in)</t>
  </si>
  <si>
    <t>2.10</t>
  </si>
  <si>
    <t>Kĩ thuật in bản dập</t>
  </si>
  <si>
    <t>Video hướng dẫn kĩ thuật in bản dập</t>
  </si>
  <si>
    <t>Đĩa CD</t>
  </si>
  <si>
    <t>2.11</t>
  </si>
  <si>
    <t>Kĩ thuật in nổi</t>
  </si>
  <si>
    <t>Video hướng dẫn kĩ thuật in nổi</t>
  </si>
  <si>
    <t>2.12</t>
  </si>
  <si>
    <t>Kĩ thuật in độc bản</t>
  </si>
  <si>
    <t>Video hướng dẫn kĩ thuật in độc bản</t>
  </si>
  <si>
    <t>Thiết kế công nghiệp</t>
  </si>
  <si>
    <t>2.13</t>
  </si>
  <si>
    <t>Phần mềm thiết kế thông dụng</t>
  </si>
  <si>
    <t>Điêu khắc</t>
  </si>
  <si>
    <t>2.14</t>
  </si>
  <si>
    <t>Kĩ thuật làm phù điêu</t>
  </si>
  <si>
    <t>Video kĩ thuật làm phù điêu</t>
  </si>
  <si>
    <t>2.15</t>
  </si>
  <si>
    <t>Kĩ thuật làm tượng tròn</t>
  </si>
  <si>
    <t>Video kĩ thuật làm tượng tròn</t>
  </si>
  <si>
    <t>Thiết kế đồ họa</t>
  </si>
  <si>
    <t>2.16</t>
  </si>
  <si>
    <t>Thiết kế logo; tranh áp phích; xuất bản phẩm</t>
  </si>
  <si>
    <t>Dùng cho lớp 10, 11,12</t>
  </si>
  <si>
    <t>Thiết kế thời trang</t>
  </si>
  <si>
    <t>2.17</t>
  </si>
  <si>
    <t>Phần mềm hướng dẫn thiết kế thời trang .</t>
  </si>
  <si>
    <t>Thiết kế mĩ thuật đa phương tiện</t>
  </si>
  <si>
    <t>2.18</t>
  </si>
  <si>
    <t>Thiết kế ảnh</t>
  </si>
  <si>
    <t>Phần mền thông dụng thiết kế ảnh</t>
  </si>
  <si>
    <t>2.19</t>
  </si>
  <si>
    <t>Thiết kế video clip</t>
  </si>
  <si>
    <t>Phần mền thông dụng thiết kế video clip</t>
  </si>
  <si>
    <t>2.20</t>
  </si>
  <si>
    <t>Thiết kế trang Website</t>
  </si>
  <si>
    <t>Phần mền thông dụng thiết kế trang Website</t>
  </si>
  <si>
    <t>Kiến trúc</t>
  </si>
  <si>
    <t>2.21</t>
  </si>
  <si>
    <t>Thiết kế kiến trúc và nội thất</t>
  </si>
  <si>
    <t>Phần mềm thông dụng thiết kế kiến trúc và nội thất</t>
  </si>
  <si>
    <t>Dùng cho lớp 10, 11</t>
  </si>
  <si>
    <t>2.22</t>
  </si>
  <si>
    <t>Di sản kiến trúc cần bảo vệ</t>
  </si>
  <si>
    <t>Video giới thiệu về các di sản kiến trúc cần bảo vệ</t>
  </si>
  <si>
    <t>III. THIẾT BỊ THEO CÁC CHUYÊN ĐỀ HỌC TẬP (3 CHUYÊN ĐỀ HỌC TẬP)</t>
  </si>
  <si>
    <t>Hình họa</t>
  </si>
  <si>
    <t>Hình họa khối cơ bản</t>
  </si>
  <si>
    <t>Tranh hướng dẫn cách vẽ hình họa khối cơ bản</t>
  </si>
  <si>
    <t>Hình họa tượng phạt mảng</t>
  </si>
  <si>
    <t xml:space="preserve">Tranh hướng dẫn cách vẽ tượng phạt mảng </t>
  </si>
  <si>
    <t>Hình họa tượng chân dung</t>
  </si>
  <si>
    <t>Tranh hướng dẫn cách vẽ tượng chân dung</t>
  </si>
  <si>
    <t>Trang trí</t>
  </si>
  <si>
    <t>Trang trí hình vuông</t>
  </si>
  <si>
    <t>Tranh hướng dẫn cách trang trí hình vuông</t>
  </si>
  <si>
    <t>Trang trí hình tròn</t>
  </si>
  <si>
    <t>Tranh hướng dẫn cách trang trí hình tròn</t>
  </si>
  <si>
    <t>Trang trí đường diềm</t>
  </si>
  <si>
    <t>Tranh hướng dẫn cách trang trí đường diềm</t>
  </si>
  <si>
    <t>Bố cục</t>
  </si>
  <si>
    <t>Bố cục tranh phong cảnh</t>
  </si>
  <si>
    <t>Tranh hướng dẫn cách vẽ tranh phong cảnh (bằng chất liệu màu bột hoặc màu nước</t>
  </si>
  <si>
    <t>Bố cục tranh nhân vật</t>
  </si>
  <si>
    <t>Tranh hướng dẫn cách vẽ tranh bố cục nhân vật bằng chất liệu màu bột hoặc màu nước</t>
  </si>
  <si>
    <t>Bố cục tranh từ những hình khối cơ bản</t>
  </si>
  <si>
    <t>Tranh hướng dẫn cách vẽ tranh bố cục từ những hình khối cơ bản bằng chất liệu màu bột hoặc màu nước</t>
  </si>
  <si>
    <t>IV. MÔ HÌNH, MẪU VẬT</t>
  </si>
  <si>
    <t>Tượng tròn</t>
  </si>
  <si>
    <t>Phiên bản  tượng tròn</t>
  </si>
  <si>
    <t>Đầu tượng</t>
  </si>
  <si>
    <t>Tượng chân dung</t>
  </si>
  <si>
    <t>Dùng cho lớp 10,11,12 trong PHBM</t>
  </si>
  <si>
    <t>01 bộ/ lớp</t>
  </si>
  <si>
    <t>Video về nhóm ngành quản lý</t>
  </si>
  <si>
    <t>Video về nhóm ngành kỹ thuật</t>
  </si>
  <si>
    <t>Video về nhóm ngành nghiên cứu</t>
  </si>
  <si>
    <t>Video về nhóm ngành nghệ thuật</t>
  </si>
  <si>
    <t>Video về nhóm ngành xã hội</t>
  </si>
  <si>
    <t>Video về nhóm ngành nghiệp vụ</t>
  </si>
  <si>
    <t>Video về an toàn lao động nghề nghiệp</t>
  </si>
  <si>
    <t>Hoạt động xây dựng cộng đồng</t>
  </si>
  <si>
    <t>Video về thực trạng văn hóa ứng xử nơi công cộng</t>
  </si>
  <si>
    <t>Hoạt động tìm hiểu và bảo tồn cảnh quan thiên nhiên</t>
  </si>
  <si>
    <t>- Bộ dụng cụ làm vệ sinh trường học, bao gồm: Chổi rễ, Ky hốt rác có cán bằng nhựa, găng tay lao động phù hợp với học sinh, khẩu trang y tế;</t>
  </si>
  <si>
    <t>- Bộ công cụ làm vệ sinh lớp học, bao gồm: Chổi đót (hoặc chổi nhựa), khăn lau, Ky hốt rác có cán bằng nhựa, khẩu trang y tế, giỏ đựng rác bằng nhựa có quai xách;</t>
  </si>
  <si>
    <t>- Bộ dụng cụ chăm sóc hoa, cây trồng thông thường, bao gồm: xẻng, bình tưới cây 4 lít bằng nhựa, kéo cắt cành.</t>
  </si>
  <si>
    <t>2 bộ/lớp</t>
  </si>
  <si>
    <t>Thiết bị dạy học tối thiểu cấp Trung học phổ thông - Thiết bị dùng chung</t>
  </si>
  <si>
    <t xml:space="preserve">Thiết bị thu phát âm thanh </t>
  </si>
  <si>
    <t>02 chiếc/trường</t>
  </si>
  <si>
    <r>
      <t>d1) 01 hình bình hành màu xanh cô ban có kích thước cạnh dài 240mm, đường cao 160mm, độ dày của vật liệu tối thiểu là 1,5mm, góc nhọn 60</t>
    </r>
    <r>
      <rPr>
        <vertAlign val="superscript"/>
        <sz val="10"/>
        <color theme="1"/>
        <rFont val="Times New Roman"/>
        <family val="1"/>
        <charset val="163"/>
      </rPr>
      <t>o</t>
    </r>
    <r>
      <rPr>
        <sz val="10"/>
        <color theme="1"/>
        <rFont val="Times New Roman"/>
        <family val="1"/>
        <charset val="163"/>
      </rPr>
      <t>.</t>
    </r>
  </si>
  <si>
    <r>
      <t>d2) 01 hình bình hành có cạnh dài 80mm, cao 50mm, góc nhọn 60</t>
    </r>
    <r>
      <rPr>
        <vertAlign val="superscript"/>
        <sz val="10"/>
        <color theme="1"/>
        <rFont val="Times New Roman"/>
        <family val="1"/>
        <charset val="163"/>
      </rPr>
      <t>o</t>
    </r>
    <r>
      <rPr>
        <sz val="10"/>
        <color theme="1"/>
        <rFont val="Times New Roman"/>
        <family val="1"/>
        <charset val="163"/>
      </rPr>
      <t>, độ dày của vật liệu tối thiểu là 1,2mm.</t>
    </r>
  </si>
  <si>
    <r>
      <t>e2) 02 hình thoi có hai đường chéo 80mm và 60mm,</t>
    </r>
    <r>
      <rPr>
        <strike/>
        <sz val="10"/>
        <color theme="1"/>
        <rFont val="Times New Roman"/>
        <family val="1"/>
        <charset val="163"/>
      </rPr>
      <t xml:space="preserve"> </t>
    </r>
    <r>
      <rPr>
        <sz val="10"/>
        <color theme="1"/>
        <rFont val="Times New Roman"/>
        <family val="1"/>
        <charset val="163"/>
      </rPr>
      <t>độ dày của vật liệu tối thiểu là 1,2mm (trong đó 1 hình giữ nguyên và 1 hình cắt làm 3 hình tam giác theo đường chéo dài và nửa đường chéo ngắn).</t>
    </r>
  </si>
  <si>
    <r>
      <t>- 01 hình lập phư­ơng cạnh 100mm biểu diễn thể tích 1dm</t>
    </r>
    <r>
      <rPr>
        <vertAlign val="superscript"/>
        <sz val="10"/>
        <color theme="1"/>
        <rFont val="Times New Roman"/>
        <family val="1"/>
        <charset val="163"/>
      </rPr>
      <t>3</t>
    </r>
    <r>
      <rPr>
        <sz val="10"/>
        <color theme="1"/>
        <rFont val="Times New Roman"/>
        <family val="1"/>
        <charset val="163"/>
      </rPr>
      <t>, trong suốt, bên trong chứa 1 tấm đáy có kích thư­ớc bằng (100x100x10)mm và 1 cột (10x10x90)mm, ô vuông (10x10)mm có hai màu xanh, trắng</t>
    </r>
  </si>
  <si>
    <t xml:space="preserve">Bộ thiết bị dạy chữ số và so sánh số gồm: </t>
  </si>
  <si>
    <t>Bộ thiết bị dạy học yếu tố xác suất gồm: - 01 quân xúc xắc có độ dài cạnh là 20mm; có 6 mặt, số chấm xuất hiện ở mỗi mặt là một trong các số 1; 2; 3; 4; 5; 6 (mặt 1 chấm; mặt 2 chấm; … ; mặt 6 chấm). - 01 hộp nhựa trong để tung quân xúc xắc (Kích thước phù hợp với quân xúc xắc)</t>
  </si>
  <si>
    <t>c1) - 02 hình thang bằng nhau, kích th­ước đáy lớn 280mm, đáy nhỏ 200mm, chiều cao 150mm, độ dày của vật liệu tối thiểu là 2mm, màu đỏ, đư­ờng cao màu trắng (trong đó có 1 hình giữ nguyên; 1 hình cắt ra 2 phần ghép lại đư­ợc hình tam giác). - 02 hình tam giác bằng nhau, kích thước cạnh đáy 250mm, cạnh xiên 220mm, cao 150mm, độ dày của vật liệu tối thiểu là 2 mm, màu xanh côban (trong đó có 1 hình tam giác giữ nguyên, có đ­ường cao màu đen; 1 hình cắt thành 2 tam giác theo đường cao để ghép với hình trên đ­ược hình chữ nhật).</t>
  </si>
  <si>
    <t>c2: - 02 hình thang bằng nhau, kích thước 2 đáy 80mm và 50mm, chiều cao 40mm, độ dày của vật liệu tối thiểu là 1,2 mm, màu đỏ, kẻ đường cao (trong đó có 1 hình thang nguyên; 1 hình thang cắt ra 2 phần ghép lại được hình tam giác). - 02 hình tam giác bằng nhau, kích thước đáy 80mm, cao 40mm, 1 góc 600, độ dày của vật liệu tối thiểu là 1,2mm, màu xanh côban (trong đó có 1 hình tam giác nguyên, có kẻ đường cao; 1 hình tam giác cắt theo đường cao thành 2 tam giác để ghép với hình trên được hình chữ nhật (80x40)mm).</t>
  </si>
  <si>
    <t>Dùng cho lớp 4,5 (dùng chung với Hoạt động trải nghiệm)</t>
  </si>
  <si>
    <t>Dùng cho lớp 3 (dùng chung với môn Tự nhiên - Xã hội)</t>
  </si>
  <si>
    <t>Bộ thẻ Mệnh giá tiền Việt Nam</t>
  </si>
  <si>
    <t>Cơ quan tiêu hóa</t>
  </si>
  <si>
    <t>Cơ quan tuần hoàn</t>
  </si>
  <si>
    <t>Cơ quan thần kinh</t>
  </si>
  <si>
    <t>3. 10</t>
  </si>
  <si>
    <t>Mô hình giải phẫu cơ quan nội tạng (bán thân)</t>
  </si>
  <si>
    <t>Cơ quan hô hấp 
Cơ quan bài tiết nước tiểu 
Cơ quan Tiêu hóa 
Cơ quan Tuần hoàn
Cơ quan Thần kinh</t>
  </si>
  <si>
    <t>1 quả/ 6HS/ PHBM</t>
  </si>
  <si>
    <t>Bản đồ  Địa lí tự nhiên Việt Nam (Dành cho Tiểu học)</t>
  </si>
  <si>
    <t>Video/clip: Một số cách thức khai thác tự nhiên ở vùng trung du và miền núi Bắc Bộ.</t>
  </si>
  <si>
    <t>Phim tư liệu/mô phỏng: Một số thành tựu tiêu biểu văn minh sông Hồng</t>
  </si>
  <si>
    <t>Video/clip: Một số hoạt động kinh tế biển ở vùng duyên hải miền Trung</t>
  </si>
  <si>
    <t>Video/clip: Danh lam thắng cảnh ở cố đô Huế</t>
  </si>
  <si>
    <t>Video/clip: Lễ hội cồng chiêng</t>
  </si>
  <si>
    <t>Video/clip: Sự chung sống hài hòa với thiên nhiên của người dân Nam Bộ</t>
  </si>
  <si>
    <t>5 quả / trường</t>
  </si>
  <si>
    <t>Dùng cho lớp 4.  (Có thể phối hợp với Bộ tranh về bảo vệ mắt ở lớp 1)</t>
  </si>
  <si>
    <t>05 bộ/ PHBM</t>
  </si>
  <si>
    <t>6 bộ/ GV</t>
  </si>
  <si>
    <t>3 bộ/ GV</t>
  </si>
  <si>
    <t>20 bộ/ GV</t>
  </si>
  <si>
    <t>Dùng cho lớp 1, 2, 3, 4,5 (Sử dụng thiết bị dùng chung)</t>
  </si>
  <si>
    <t>5 bộ/ GV</t>
  </si>
  <si>
    <t>10 cái/ GV</t>
  </si>
  <si>
    <t>35 cặp/ GV</t>
  </si>
  <si>
    <t>5 cái/ GV</t>
  </si>
  <si>
    <t>5 cặp/ GV</t>
  </si>
  <si>
    <t>3 cái/ GV</t>
  </si>
  <si>
    <t>20 cái/ GV</t>
  </si>
  <si>
    <t>1 cây/ GV</t>
  </si>
  <si>
    <t>Dùng cho lớp 1, 2, 3, 4, 5 (Có thể sử dụng thiết bị dùng chung)</t>
  </si>
  <si>
    <t>Dùng cho lớp 1,4,5 (Dùng chung với Đạo Đức)</t>
  </si>
  <si>
    <t>Dùng cho lớp 2, 3,4 (Sử dụng chung với môn TNXH)</t>
  </si>
  <si>
    <t>Dùng cho lớp 2,3,4,5 (Sử dụng chung với môn TN-XH)</t>
  </si>
  <si>
    <t>Dùng cho lớp 1, 4, 5 (Dùng chung với môn Đạo đức)</t>
  </si>
  <si>
    <t>- Bộ công cụ làm vệ sinh lớp học, bao gồm: Chổi loại nhỏ, khăn lau, Ky hốt rác có cán bằng nhựa, khẩu trang y tế loại nhỏ, giỏ đựng rác bằng nhựa có quai xách;</t>
  </si>
  <si>
    <t>- Bộ dụng cụ làm vệ sinh trường học, bao gồm: Chổi rễ loại nhỏ, Ky hốt rác có cán bằng nhựa, găng tay lao động loại nhỏ phù hợp với học sinh, khẩu trang y tế loại nhỏ;</t>
  </si>
  <si>
    <t>Bộ dụng cụ lao động sân trường:</t>
  </si>
  <si>
    <t>1 chiếc/ trường</t>
  </si>
  <si>
    <t>Tác phẩm  Nam quốc sơn hà (Thời Lý)</t>
  </si>
  <si>
    <t>Tác phẩm Hịch tướng sĩ của Trần Quốc Tuấn</t>
  </si>
  <si>
    <t>Tác phẩm  - Bình Ngô đại cáo của Nguyễn Trãi. - Thơ Nguyễn Trãi</t>
  </si>
  <si>
    <t>Bộ thiết bị dạy học về Thống kê và Xác suất gồm: 
- 01 quân xúc xắc có độ dài cạnh là 20mm; có 6 mặt, số chấm xuất hiện ở mỗi mặt là một trong các số 1; 2; 3; 4; 5; 6 (mặt 1 chấm; mặt 2 chấm;…; mặt 6 chấm). 
- 01 hộp nhựa trong để tung quân xúc xắc (Kích thước phù hợp với quân xúc xắc).</t>
  </si>
  <si>
    <t>Bộ thiết bị dạy hình học phẳng gồm: 
- Mô hình tam giác có kích thước cạnh lớn nhất là 100mm. 
- Mô hình hình tròn có đường kính là 100mm, có gắn thước đo độ. 
- 04 chiếc que có kích thước bằng nhau và bằng 2mm x 5mm x 100mm, ghim lại ở một đầu (để mô tả các loại góc nhọn, vuông, tù, góc kề bù, tia phân giác của một góc, góc đối đỉnh) (gắn được trên bảng từ).</t>
  </si>
  <si>
    <t xml:space="preserve"> Hình hộp chữ nhật, hình lập phương, hình lăng trụ đứng tam giác, hình lăng trụ đứng tứ giác.</t>
  </si>
  <si>
    <t>Hình chóp tam giác đều, hình chóp tứ giác đều.</t>
  </si>
  <si>
    <t>Hình trụ, hình nón, hình cầu</t>
  </si>
  <si>
    <t>03 quả/ trường</t>
  </si>
  <si>
    <t>01 chiếc/ 5 lớp</t>
  </si>
  <si>
    <t>01 hộp/ GV</t>
  </si>
  <si>
    <t>01 chiếc/ GV</t>
  </si>
  <si>
    <t>Dung dịch ammonia (NH3) đặc</t>
  </si>
  <si>
    <t>Sodiumsulfate (Na2SO4) dung dịch</t>
  </si>
  <si>
    <t xml:space="preserve">Bộ dụng cụ và hóa chất Thí nghiệm của hydrochloric acid </t>
  </si>
  <si>
    <t>1bộ /GV</t>
  </si>
  <si>
    <t>Dùng cho lớp  6,7,8,9</t>
  </si>
  <si>
    <t>01/HS/ PHBM</t>
  </si>
  <si>
    <t>Bộ (2 tấm)</t>
  </si>
  <si>
    <t>20/GV/ Trường</t>
  </si>
  <si>
    <t>05 bộ/ GV</t>
  </si>
  <si>
    <t>20 cặp/ GV</t>
  </si>
  <si>
    <t>05 cái/ GV</t>
  </si>
  <si>
    <t>05 cặp/ GV</t>
  </si>
  <si>
    <t>03 cái/ GV</t>
  </si>
  <si>
    <t>25 cái/ GV</t>
  </si>
  <si>
    <t>05 cây/ GV</t>
  </si>
  <si>
    <t>01 cây/ GV</t>
  </si>
  <si>
    <t>Dùng cho lớp 6, 7, 8, 9 (Có thể sử dụng thiết bị dùng chung)</t>
  </si>
  <si>
    <t xml:space="preserve">Thiết bị dạy học tối thiểu cấp Trung học phổ thông - Môn Ngữ văn </t>
  </si>
  <si>
    <r>
      <t xml:space="preserve">Minh hoạ, phục vụ cho hoạt động dạy đọc hiểu các tác phẩm </t>
    </r>
    <r>
      <rPr>
        <i/>
        <sz val="11"/>
        <color rgb="FF000000"/>
        <rFont val="Times New Roman"/>
        <family val="1"/>
      </rPr>
      <t>Tuyên ngôn Độc lập</t>
    </r>
    <r>
      <rPr>
        <sz val="11"/>
        <color rgb="FF000000"/>
        <rFont val="Times New Roman"/>
        <family val="1"/>
      </rPr>
      <t xml:space="preserve"> của Hồ Chí Minh</t>
    </r>
  </si>
  <si>
    <r>
      <t xml:space="preserve">I. Thiết bị dạy học ngoại ngữ thông dụng (lựa chọn 1): </t>
    </r>
    <r>
      <rPr>
        <sz val="11"/>
        <color theme="1"/>
        <rFont val="Times New Roman"/>
        <family val="1"/>
      </rPr>
      <t>Căn cứ vào điều kiện cụ thể của từng trường, có thể lựa chọn một/hoặc một số thiết bị sau đây để trang bị cho giáo viên dạy môn ngoại ngữ hoặc lắp đặt trong phòng học bộ môn ngoại ngữ</t>
    </r>
  </si>
  <si>
    <r>
      <t xml:space="preserve">Chủ đề: </t>
    </r>
    <r>
      <rPr>
        <b/>
        <i/>
        <sz val="11"/>
        <color theme="1"/>
        <rFont val="Times New Roman"/>
        <family val="1"/>
      </rPr>
      <t>Trái Đất</t>
    </r>
  </si>
  <si>
    <r>
      <t xml:space="preserve">Chủ đề: </t>
    </r>
    <r>
      <rPr>
        <b/>
        <i/>
        <sz val="11"/>
        <color theme="1"/>
        <rFont val="Times New Roman"/>
        <family val="1"/>
      </rPr>
      <t>Thạch quyển</t>
    </r>
  </si>
  <si>
    <r>
      <t xml:space="preserve">Chủ đề: </t>
    </r>
    <r>
      <rPr>
        <b/>
        <i/>
        <sz val="11"/>
        <color theme="1"/>
        <rFont val="Times New Roman"/>
        <family val="1"/>
      </rPr>
      <t>Sinh quyển</t>
    </r>
  </si>
  <si>
    <r>
      <t xml:space="preserve">Chủ đề: </t>
    </r>
    <r>
      <rPr>
        <b/>
        <i/>
        <sz val="11"/>
        <color theme="1"/>
        <rFont val="Times New Roman"/>
        <family val="1"/>
      </rPr>
      <t>Khí quyển</t>
    </r>
  </si>
  <si>
    <r>
      <t xml:space="preserve">Chủ đề: </t>
    </r>
    <r>
      <rPr>
        <b/>
        <i/>
        <sz val="11"/>
        <color theme="1"/>
        <rFont val="Times New Roman"/>
        <family val="1"/>
      </rPr>
      <t>Thủy quyển</t>
    </r>
  </si>
  <si>
    <r>
      <t>Chủ đề:</t>
    </r>
    <r>
      <rPr>
        <sz val="11"/>
        <color theme="1"/>
        <rFont val="Times New Roman"/>
        <family val="1"/>
      </rPr>
      <t xml:space="preserve"> </t>
    </r>
    <r>
      <rPr>
        <b/>
        <i/>
        <sz val="11"/>
        <color theme="1"/>
        <rFont val="Times New Roman"/>
        <family val="1"/>
      </rPr>
      <t xml:space="preserve"> Địa lí các ngành kinh tế</t>
    </r>
  </si>
  <si>
    <r>
      <t xml:space="preserve">Chủ đề: </t>
    </r>
    <r>
      <rPr>
        <b/>
        <i/>
        <sz val="11"/>
        <color theme="1"/>
        <rFont val="Times New Roman"/>
        <family val="1"/>
      </rPr>
      <t>Khu vực Mỹ Latinh</t>
    </r>
  </si>
  <si>
    <r>
      <t xml:space="preserve">Chủ đề: </t>
    </r>
    <r>
      <rPr>
        <b/>
        <i/>
        <sz val="11"/>
        <color theme="1"/>
        <rFont val="Times New Roman"/>
        <family val="1"/>
      </rPr>
      <t>Liên minh châu Âu (EU)</t>
    </r>
  </si>
  <si>
    <r>
      <t xml:space="preserve">Chủ đề: </t>
    </r>
    <r>
      <rPr>
        <b/>
        <i/>
        <sz val="11"/>
        <color theme="1"/>
        <rFont val="Times New Roman"/>
        <family val="1"/>
      </rPr>
      <t>Khu vực Đông Nam Á</t>
    </r>
  </si>
  <si>
    <r>
      <t xml:space="preserve">Chủ đề: </t>
    </r>
    <r>
      <rPr>
        <b/>
        <i/>
        <sz val="11"/>
        <color theme="1"/>
        <rFont val="Times New Roman"/>
        <family val="1"/>
      </rPr>
      <t>Tây Nam Á</t>
    </r>
  </si>
  <si>
    <r>
      <t xml:space="preserve">Chủ đề: </t>
    </r>
    <r>
      <rPr>
        <b/>
        <i/>
        <sz val="11"/>
        <color theme="1"/>
        <rFont val="Times New Roman"/>
        <family val="1"/>
      </rPr>
      <t>Hợp chúng quốc Hoa Kì</t>
    </r>
  </si>
  <si>
    <r>
      <t xml:space="preserve">Chủ đề: </t>
    </r>
    <r>
      <rPr>
        <b/>
        <i/>
        <sz val="11"/>
        <color theme="1"/>
        <rFont val="Times New Roman"/>
        <family val="1"/>
      </rPr>
      <t>Liên bang Nga</t>
    </r>
  </si>
  <si>
    <r>
      <t>Chủ đề:</t>
    </r>
    <r>
      <rPr>
        <sz val="11"/>
        <color theme="1"/>
        <rFont val="Times New Roman"/>
        <family val="1"/>
      </rPr>
      <t xml:space="preserve"> </t>
    </r>
    <r>
      <rPr>
        <b/>
        <i/>
        <sz val="11"/>
        <color theme="1"/>
        <rFont val="Times New Roman"/>
        <family val="1"/>
      </rPr>
      <t xml:space="preserve"> Nhật Bản</t>
    </r>
  </si>
  <si>
    <r>
      <t>Chủ đề:</t>
    </r>
    <r>
      <rPr>
        <sz val="11"/>
        <color theme="1"/>
        <rFont val="Times New Roman"/>
        <family val="1"/>
      </rPr>
      <t xml:space="preserve"> </t>
    </r>
    <r>
      <rPr>
        <b/>
        <i/>
        <sz val="11"/>
        <color theme="1"/>
        <rFont val="Times New Roman"/>
        <family val="1"/>
      </rPr>
      <t xml:space="preserve"> Cộng hòa nhân dân Trung Hoa (Trung Quốc)</t>
    </r>
  </si>
  <si>
    <r>
      <t>Chủ đề:</t>
    </r>
    <r>
      <rPr>
        <b/>
        <i/>
        <sz val="11"/>
        <color theme="1"/>
        <rFont val="Times New Roman"/>
        <family val="1"/>
      </rPr>
      <t xml:space="preserve"> Cộng hòa Nam Phi</t>
    </r>
  </si>
  <si>
    <r>
      <t xml:space="preserve">Chủ đề: </t>
    </r>
    <r>
      <rPr>
        <b/>
        <i/>
        <sz val="11"/>
        <color theme="1"/>
        <rFont val="Times New Roman"/>
        <family val="1"/>
      </rPr>
      <t>Vị trí địa lí và phạm vi lãnh thổ</t>
    </r>
  </si>
  <si>
    <r>
      <t xml:space="preserve">Chủ đề: </t>
    </r>
    <r>
      <rPr>
        <b/>
        <i/>
        <sz val="11"/>
        <color theme="1"/>
        <rFont val="Times New Roman"/>
        <family val="1"/>
      </rPr>
      <t>Thiên nhiên nhiệt đới ẩm gió mùa và ảnh hưởng đến sản xuất, đời sống</t>
    </r>
  </si>
  <si>
    <r>
      <t>Chủ đề:</t>
    </r>
    <r>
      <rPr>
        <sz val="11"/>
        <color theme="1"/>
        <rFont val="Times New Roman"/>
        <family val="1"/>
      </rPr>
      <t xml:space="preserve"> </t>
    </r>
    <r>
      <rPr>
        <b/>
        <i/>
        <sz val="11"/>
        <color theme="1"/>
        <rFont val="Times New Roman"/>
        <family val="1"/>
      </rPr>
      <t xml:space="preserve"> Vấn đề phát triển nông nghiệp, lâm nghiệp và thủy sản</t>
    </r>
  </si>
  <si>
    <r>
      <t>Chủ đề:</t>
    </r>
    <r>
      <rPr>
        <sz val="11"/>
        <color theme="1"/>
        <rFont val="Times New Roman"/>
        <family val="1"/>
      </rPr>
      <t xml:space="preserve"> </t>
    </r>
    <r>
      <rPr>
        <b/>
        <i/>
        <sz val="11"/>
        <color theme="1"/>
        <rFont val="Times New Roman"/>
        <family val="1"/>
      </rPr>
      <t xml:space="preserve"> Vấn đề phát triển công nghiệp</t>
    </r>
  </si>
  <si>
    <r>
      <t>Chủ đề:</t>
    </r>
    <r>
      <rPr>
        <sz val="11"/>
        <color theme="1"/>
        <rFont val="Times New Roman"/>
        <family val="1"/>
      </rPr>
      <t xml:space="preserve"> </t>
    </r>
    <r>
      <rPr>
        <b/>
        <i/>
        <sz val="11"/>
        <color theme="1"/>
        <rFont val="Times New Roman"/>
        <family val="1"/>
      </rPr>
      <t xml:space="preserve"> Vấn đề phát triển dịch vụ</t>
    </r>
  </si>
  <si>
    <r>
      <t>Chủ đề:</t>
    </r>
    <r>
      <rPr>
        <b/>
        <i/>
        <sz val="11"/>
        <color theme="1"/>
        <rFont val="Times New Roman"/>
        <family val="1"/>
      </rPr>
      <t xml:space="preserve"> Khai thác thế mạnh ở Trung du và miền núi Bắc Bộ</t>
    </r>
  </si>
  <si>
    <r>
      <t xml:space="preserve">Chủ đề: </t>
    </r>
    <r>
      <rPr>
        <b/>
        <i/>
        <sz val="11"/>
        <color theme="1"/>
        <rFont val="Times New Roman"/>
        <family val="1"/>
      </rPr>
      <t>Phát triển kinh tế - xã hội ở Đồng bằng sông Hồng</t>
    </r>
  </si>
  <si>
    <r>
      <t xml:space="preserve">Chủ đề: </t>
    </r>
    <r>
      <rPr>
        <b/>
        <i/>
        <sz val="11"/>
        <color theme="1"/>
        <rFont val="Times New Roman"/>
        <family val="1"/>
      </rPr>
      <t>Phát triển nông nghiệp, lâm nghiệp và thủy sản ở Bắc Trung Bộ</t>
    </r>
  </si>
  <si>
    <r>
      <t xml:space="preserve">Chủ đề: </t>
    </r>
    <r>
      <rPr>
        <b/>
        <i/>
        <sz val="11"/>
        <color theme="1"/>
        <rFont val="Times New Roman"/>
        <family val="1"/>
      </rPr>
      <t>Phát triển kinh tế biển ở Duyên hải Nam Trung Bộ</t>
    </r>
  </si>
  <si>
    <r>
      <t xml:space="preserve">Chủ đề: </t>
    </r>
    <r>
      <rPr>
        <b/>
        <i/>
        <sz val="11"/>
        <color theme="1"/>
        <rFont val="Times New Roman"/>
        <family val="1"/>
      </rPr>
      <t>Khai thác thế mạnh để phát triển kinh tế Tây Nguyên</t>
    </r>
  </si>
  <si>
    <r>
      <t xml:space="preserve">Chủ đề: </t>
    </r>
    <r>
      <rPr>
        <b/>
        <i/>
        <sz val="11"/>
        <color theme="1"/>
        <rFont val="Times New Roman"/>
        <family val="1"/>
      </rPr>
      <t>Phát triển kinh tế - xã hội ở Đông Nam Bộ</t>
    </r>
  </si>
  <si>
    <r>
      <t xml:space="preserve">Chủ đề: </t>
    </r>
    <r>
      <rPr>
        <b/>
        <i/>
        <sz val="11"/>
        <color theme="1"/>
        <rFont val="Times New Roman"/>
        <family val="1"/>
      </rPr>
      <t>Sử dụng hợp lí tự nhiên để phát triển kinh tế ở Đồng bằng sông Cửu Long</t>
    </r>
  </si>
  <si>
    <r>
      <t xml:space="preserve">Chủ đề: </t>
    </r>
    <r>
      <rPr>
        <b/>
        <i/>
        <sz val="11"/>
        <color theme="1"/>
        <rFont val="Times New Roman"/>
        <family val="1"/>
      </rPr>
      <t>Vấn đề sử dụng hợp lí tài nguyên thiên nhiên và bảo vệ môi trường</t>
    </r>
  </si>
  <si>
    <r>
      <t xml:space="preserve">Chủ đề: </t>
    </r>
    <r>
      <rPr>
        <b/>
        <i/>
        <sz val="11"/>
        <color theme="1"/>
        <rFont val="Times New Roman"/>
        <family val="1"/>
      </rPr>
      <t>Phát triển kinh tế và đảm bảo quốc phòng an ninh ở biển Đông và các đảo, quần đảo</t>
    </r>
  </si>
  <si>
    <r>
      <t xml:space="preserve">Tranh thể hiện sơ đồ mô phỏng về </t>
    </r>
    <r>
      <rPr>
        <sz val="11"/>
        <color theme="1"/>
        <rFont val="Times New Roman"/>
        <family val="1"/>
      </rPr>
      <t xml:space="preserve">các chủ thể tham gia trong nền kinh tế và </t>
    </r>
    <r>
      <rPr>
        <sz val="11"/>
        <color rgb="FF000000"/>
        <rFont val="Times New Roman"/>
        <family val="1"/>
      </rPr>
      <t xml:space="preserve">vai trò của </t>
    </r>
    <r>
      <rPr>
        <sz val="11"/>
        <color theme="1"/>
        <rFont val="Times New Roman"/>
        <family val="1"/>
      </rPr>
      <t>các chủ thể tham gia trong nền kinh tế.</t>
    </r>
  </si>
  <si>
    <r>
      <t xml:space="preserve">Tranh thể hiện sơ đồ </t>
    </r>
    <r>
      <rPr>
        <sz val="11"/>
        <color theme="1"/>
        <rFont val="Times New Roman"/>
        <family val="1"/>
      </rPr>
      <t xml:space="preserve">một số dịch vụ tín dụng cơ bản </t>
    </r>
  </si>
  <si>
    <r>
      <t>01tờ</t>
    </r>
    <r>
      <rPr>
        <sz val="11"/>
        <color rgb="FFFF0000"/>
        <rFont val="Times New Roman"/>
        <family val="1"/>
      </rPr>
      <t>/</t>
    </r>
    <r>
      <rPr>
        <sz val="11"/>
        <color rgb="FF000000"/>
        <rFont val="Times New Roman"/>
        <family val="1"/>
      </rPr>
      <t>GV</t>
    </r>
  </si>
  <si>
    <r>
      <t xml:space="preserve">Tranh thể hiện sơ đồ </t>
    </r>
    <r>
      <rPr>
        <sz val="11"/>
        <color theme="1"/>
        <rFont val="Times New Roman"/>
        <family val="1"/>
      </rPr>
      <t>các nguồn giúp tạo ý tưởng kinh doanh.</t>
    </r>
  </si>
  <si>
    <r>
      <t xml:space="preserve">Tranh thể hiện sơ đồ </t>
    </r>
    <r>
      <rPr>
        <sz val="11"/>
        <color theme="1"/>
        <rFont val="Times New Roman"/>
        <family val="1"/>
      </rPr>
      <t>các loại hình lạm phát và thất nghiệp.</t>
    </r>
  </si>
  <si>
    <r>
      <t>Ghi chú:</t>
    </r>
    <r>
      <rPr>
        <i/>
        <sz val="11"/>
        <color theme="1"/>
        <rFont val="Times New Roman"/>
        <family val="1"/>
      </rPr>
      <t xml:space="preserve"> </t>
    </r>
  </si>
  <si>
    <r>
      <t>Hydropeoxide 30%,  H</t>
    </r>
    <r>
      <rPr>
        <vertAlign val="subscript"/>
        <sz val="11"/>
        <color theme="1"/>
        <rFont val="Times New Roman"/>
        <family val="1"/>
      </rPr>
      <t>2</t>
    </r>
    <r>
      <rPr>
        <sz val="11"/>
        <color theme="1"/>
        <rFont val="Times New Roman"/>
        <family val="1"/>
      </rPr>
      <t>O</t>
    </r>
    <r>
      <rPr>
        <vertAlign val="subscript"/>
        <sz val="11"/>
        <color theme="1"/>
        <rFont val="Times New Roman"/>
        <family val="1"/>
      </rPr>
      <t>2</t>
    </r>
  </si>
  <si>
    <r>
      <t>Glucose, C</t>
    </r>
    <r>
      <rPr>
        <vertAlign val="subscript"/>
        <sz val="11"/>
        <color theme="1"/>
        <rFont val="Times New Roman"/>
        <family val="1"/>
      </rPr>
      <t>6</t>
    </r>
    <r>
      <rPr>
        <sz val="11"/>
        <color theme="1"/>
        <rFont val="Times New Roman"/>
        <family val="1"/>
      </rPr>
      <t>H</t>
    </r>
    <r>
      <rPr>
        <vertAlign val="subscript"/>
        <sz val="11"/>
        <color theme="1"/>
        <rFont val="Times New Roman"/>
        <family val="1"/>
      </rPr>
      <t>12</t>
    </r>
    <r>
      <rPr>
        <sz val="11"/>
        <color theme="1"/>
        <rFont val="Times New Roman"/>
        <family val="1"/>
      </rPr>
      <t>O</t>
    </r>
    <r>
      <rPr>
        <vertAlign val="subscript"/>
        <sz val="11"/>
        <color theme="1"/>
        <rFont val="Times New Roman"/>
        <family val="1"/>
      </rPr>
      <t>6</t>
    </r>
  </si>
  <si>
    <r>
      <t>Ethanol 96</t>
    </r>
    <r>
      <rPr>
        <vertAlign val="superscript"/>
        <sz val="11"/>
        <color theme="1"/>
        <rFont val="Times New Roman"/>
        <family val="1"/>
      </rPr>
      <t>o</t>
    </r>
    <r>
      <rPr>
        <sz val="11"/>
        <color theme="1"/>
        <rFont val="Times New Roman"/>
        <family val="1"/>
      </rPr>
      <t xml:space="preserve"> C</t>
    </r>
    <r>
      <rPr>
        <vertAlign val="subscript"/>
        <sz val="11"/>
        <color theme="1"/>
        <rFont val="Times New Roman"/>
        <family val="1"/>
      </rPr>
      <t>2</t>
    </r>
    <r>
      <rPr>
        <sz val="11"/>
        <color theme="1"/>
        <rFont val="Times New Roman"/>
        <family val="1"/>
      </rPr>
      <t>H</t>
    </r>
    <r>
      <rPr>
        <vertAlign val="subscript"/>
        <sz val="11"/>
        <color theme="1"/>
        <rFont val="Times New Roman"/>
        <family val="1"/>
      </rPr>
      <t>5</t>
    </r>
    <r>
      <rPr>
        <sz val="11"/>
        <color theme="1"/>
        <rFont val="Times New Roman"/>
        <family val="1"/>
      </rPr>
      <t xml:space="preserve">OH </t>
    </r>
  </si>
  <si>
    <r>
      <t>Sodium acetate, CH</t>
    </r>
    <r>
      <rPr>
        <vertAlign val="subscript"/>
        <sz val="11"/>
        <color theme="1"/>
        <rFont val="Times New Roman"/>
        <family val="1"/>
      </rPr>
      <t>3</t>
    </r>
    <r>
      <rPr>
        <sz val="11"/>
        <color theme="1"/>
        <rFont val="Times New Roman"/>
        <family val="1"/>
      </rPr>
      <t>COONa</t>
    </r>
  </si>
  <si>
    <r>
      <t>Ammonium sulfate, (NH</t>
    </r>
    <r>
      <rPr>
        <vertAlign val="subscript"/>
        <sz val="11"/>
        <color theme="1"/>
        <rFont val="Times New Roman"/>
        <family val="1"/>
      </rPr>
      <t>4</t>
    </r>
    <r>
      <rPr>
        <sz val="11"/>
        <color theme="1"/>
        <rFont val="Times New Roman"/>
        <family val="1"/>
      </rPr>
      <t>)</t>
    </r>
    <r>
      <rPr>
        <vertAlign val="subscript"/>
        <sz val="11"/>
        <color theme="1"/>
        <rFont val="Times New Roman"/>
        <family val="1"/>
      </rPr>
      <t>2</t>
    </r>
    <r>
      <rPr>
        <sz val="11"/>
        <color theme="1"/>
        <rFont val="Times New Roman"/>
        <family val="1"/>
      </rPr>
      <t>SO</t>
    </r>
    <r>
      <rPr>
        <vertAlign val="subscript"/>
        <sz val="11"/>
        <color theme="1"/>
        <rFont val="Times New Roman"/>
        <family val="1"/>
      </rPr>
      <t>4</t>
    </r>
    <r>
      <rPr>
        <sz val="11"/>
        <color theme="1"/>
        <rFont val="Times New Roman"/>
        <family val="1"/>
      </rPr>
      <t xml:space="preserve"> hoặc Ammonium nitrate, NH</t>
    </r>
    <r>
      <rPr>
        <vertAlign val="subscript"/>
        <sz val="11"/>
        <color theme="1"/>
        <rFont val="Times New Roman"/>
        <family val="1"/>
      </rPr>
      <t>4</t>
    </r>
    <r>
      <rPr>
        <sz val="11"/>
        <color theme="1"/>
        <rFont val="Times New Roman"/>
        <family val="1"/>
      </rPr>
      <t xml:space="preserve"> NO</t>
    </r>
    <r>
      <rPr>
        <vertAlign val="subscript"/>
        <sz val="11"/>
        <color theme="1"/>
        <rFont val="Times New Roman"/>
        <family val="1"/>
      </rPr>
      <t>3</t>
    </r>
  </si>
  <si>
    <r>
      <t>Hexane, C</t>
    </r>
    <r>
      <rPr>
        <vertAlign val="subscript"/>
        <sz val="11"/>
        <color theme="1"/>
        <rFont val="Times New Roman"/>
        <family val="1"/>
      </rPr>
      <t>6</t>
    </r>
    <r>
      <rPr>
        <sz val="11"/>
        <color theme="1"/>
        <rFont val="Times New Roman"/>
        <family val="1"/>
      </rPr>
      <t>H</t>
    </r>
    <r>
      <rPr>
        <vertAlign val="subscript"/>
        <sz val="11"/>
        <color theme="1"/>
        <rFont val="Times New Roman"/>
        <family val="1"/>
      </rPr>
      <t>14</t>
    </r>
  </si>
  <si>
    <r>
      <t>Calcium carbide, CaC</t>
    </r>
    <r>
      <rPr>
        <vertAlign val="subscript"/>
        <sz val="11"/>
        <color theme="1"/>
        <rFont val="Times New Roman"/>
        <family val="1"/>
      </rPr>
      <t>2</t>
    </r>
  </si>
  <si>
    <r>
      <t>Benzene, C</t>
    </r>
    <r>
      <rPr>
        <vertAlign val="subscript"/>
        <sz val="11"/>
        <color theme="1"/>
        <rFont val="Times New Roman"/>
        <family val="1"/>
      </rPr>
      <t>6</t>
    </r>
    <r>
      <rPr>
        <sz val="11"/>
        <color theme="1"/>
        <rFont val="Times New Roman"/>
        <family val="1"/>
      </rPr>
      <t>H</t>
    </r>
    <r>
      <rPr>
        <vertAlign val="subscript"/>
        <sz val="11"/>
        <color theme="1"/>
        <rFont val="Times New Roman"/>
        <family val="1"/>
      </rPr>
      <t>6</t>
    </r>
  </si>
  <si>
    <r>
      <t>Toluene, C</t>
    </r>
    <r>
      <rPr>
        <vertAlign val="subscript"/>
        <sz val="11"/>
        <color theme="1"/>
        <rFont val="Times New Roman"/>
        <family val="1"/>
      </rPr>
      <t>7</t>
    </r>
    <r>
      <rPr>
        <sz val="11"/>
        <color theme="1"/>
        <rFont val="Times New Roman"/>
        <family val="1"/>
      </rPr>
      <t>H</t>
    </r>
    <r>
      <rPr>
        <vertAlign val="subscript"/>
        <sz val="11"/>
        <color theme="1"/>
        <rFont val="Times New Roman"/>
        <family val="1"/>
      </rPr>
      <t>8</t>
    </r>
  </si>
  <si>
    <r>
      <t>Glycerol, C</t>
    </r>
    <r>
      <rPr>
        <vertAlign val="subscript"/>
        <sz val="11"/>
        <color theme="1"/>
        <rFont val="Times New Roman"/>
        <family val="1"/>
      </rPr>
      <t>3</t>
    </r>
    <r>
      <rPr>
        <sz val="11"/>
        <color theme="1"/>
        <rFont val="Times New Roman"/>
        <family val="1"/>
      </rPr>
      <t>H</t>
    </r>
    <r>
      <rPr>
        <vertAlign val="subscript"/>
        <sz val="11"/>
        <color theme="1"/>
        <rFont val="Times New Roman"/>
        <family val="1"/>
      </rPr>
      <t>8</t>
    </r>
    <r>
      <rPr>
        <sz val="11"/>
        <color theme="1"/>
        <rFont val="Times New Roman"/>
        <family val="1"/>
      </rPr>
      <t>O</t>
    </r>
    <r>
      <rPr>
        <vertAlign val="subscript"/>
        <sz val="11"/>
        <color theme="1"/>
        <rFont val="Times New Roman"/>
        <family val="1"/>
      </rPr>
      <t>3</t>
    </r>
  </si>
  <si>
    <r>
      <t>Phenol,  C</t>
    </r>
    <r>
      <rPr>
        <vertAlign val="subscript"/>
        <sz val="11"/>
        <color theme="1"/>
        <rFont val="Times New Roman"/>
        <family val="1"/>
      </rPr>
      <t>6</t>
    </r>
    <r>
      <rPr>
        <sz val="11"/>
        <color theme="1"/>
        <rFont val="Times New Roman"/>
        <family val="1"/>
      </rPr>
      <t>H</t>
    </r>
    <r>
      <rPr>
        <vertAlign val="subscript"/>
        <sz val="11"/>
        <color theme="1"/>
        <rFont val="Times New Roman"/>
        <family val="1"/>
      </rPr>
      <t>5</t>
    </r>
    <r>
      <rPr>
        <sz val="11"/>
        <color theme="1"/>
        <rFont val="Times New Roman"/>
        <family val="1"/>
      </rPr>
      <t>OH</t>
    </r>
  </si>
  <si>
    <r>
      <t>Ethanal, C</t>
    </r>
    <r>
      <rPr>
        <vertAlign val="subscript"/>
        <sz val="11"/>
        <color theme="1"/>
        <rFont val="Times New Roman"/>
        <family val="1"/>
      </rPr>
      <t>2</t>
    </r>
    <r>
      <rPr>
        <sz val="11"/>
        <color theme="1"/>
        <rFont val="Times New Roman"/>
        <family val="1"/>
      </rPr>
      <t>H</t>
    </r>
    <r>
      <rPr>
        <vertAlign val="subscript"/>
        <sz val="11"/>
        <color theme="1"/>
        <rFont val="Times New Roman"/>
        <family val="1"/>
      </rPr>
      <t>4</t>
    </r>
    <r>
      <rPr>
        <sz val="11"/>
        <color theme="1"/>
        <rFont val="Times New Roman"/>
        <family val="1"/>
      </rPr>
      <t>O</t>
    </r>
  </si>
  <si>
    <r>
      <t>Acetic acid, CH</t>
    </r>
    <r>
      <rPr>
        <vertAlign val="subscript"/>
        <sz val="11"/>
        <color theme="1"/>
        <rFont val="Times New Roman"/>
        <family val="1"/>
      </rPr>
      <t>3</t>
    </r>
    <r>
      <rPr>
        <sz val="11"/>
        <color theme="1"/>
        <rFont val="Times New Roman"/>
        <family val="1"/>
      </rPr>
      <t>COOH</t>
    </r>
  </si>
  <si>
    <r>
      <t>Saccharose, C</t>
    </r>
    <r>
      <rPr>
        <vertAlign val="subscript"/>
        <sz val="11"/>
        <color theme="1"/>
        <rFont val="Times New Roman"/>
        <family val="1"/>
      </rPr>
      <t>12</t>
    </r>
    <r>
      <rPr>
        <sz val="11"/>
        <color theme="1"/>
        <rFont val="Times New Roman"/>
        <family val="1"/>
      </rPr>
      <t>H</t>
    </r>
    <r>
      <rPr>
        <vertAlign val="subscript"/>
        <sz val="11"/>
        <color theme="1"/>
        <rFont val="Times New Roman"/>
        <family val="1"/>
      </rPr>
      <t>22</t>
    </r>
    <r>
      <rPr>
        <sz val="11"/>
        <color theme="1"/>
        <rFont val="Times New Roman"/>
        <family val="1"/>
      </rPr>
      <t>O</t>
    </r>
    <r>
      <rPr>
        <vertAlign val="subscript"/>
        <sz val="11"/>
        <color theme="1"/>
        <rFont val="Times New Roman"/>
        <family val="1"/>
      </rPr>
      <t>11</t>
    </r>
  </si>
  <si>
    <r>
      <t>Tinh bột (starch), (C</t>
    </r>
    <r>
      <rPr>
        <vertAlign val="subscript"/>
        <sz val="11"/>
        <color theme="1"/>
        <rFont val="Times New Roman"/>
        <family val="1"/>
      </rPr>
      <t>6</t>
    </r>
    <r>
      <rPr>
        <sz val="11"/>
        <color theme="1"/>
        <rFont val="Times New Roman"/>
        <family val="1"/>
      </rPr>
      <t>H</t>
    </r>
    <r>
      <rPr>
        <vertAlign val="subscript"/>
        <sz val="11"/>
        <color theme="1"/>
        <rFont val="Times New Roman"/>
        <family val="1"/>
      </rPr>
      <t>10</t>
    </r>
    <r>
      <rPr>
        <sz val="11"/>
        <color theme="1"/>
        <rFont val="Times New Roman"/>
        <family val="1"/>
      </rPr>
      <t>O</t>
    </r>
    <r>
      <rPr>
        <vertAlign val="subscript"/>
        <sz val="11"/>
        <color theme="1"/>
        <rFont val="Times New Roman"/>
        <family val="1"/>
      </rPr>
      <t>5</t>
    </r>
    <r>
      <rPr>
        <sz val="11"/>
        <color theme="1"/>
        <rFont val="Times New Roman"/>
        <family val="1"/>
      </rPr>
      <t>)</t>
    </r>
    <r>
      <rPr>
        <vertAlign val="subscript"/>
        <sz val="11"/>
        <color theme="1"/>
        <rFont val="Times New Roman"/>
        <family val="1"/>
      </rPr>
      <t>n</t>
    </r>
  </si>
  <si>
    <r>
      <t>Methylamine CH</t>
    </r>
    <r>
      <rPr>
        <vertAlign val="subscript"/>
        <sz val="11"/>
        <color theme="1"/>
        <rFont val="Times New Roman"/>
        <family val="1"/>
      </rPr>
      <t>3</t>
    </r>
    <r>
      <rPr>
        <sz val="11"/>
        <color theme="1"/>
        <rFont val="Times New Roman"/>
        <family val="1"/>
      </rPr>
      <t>NH</t>
    </r>
    <r>
      <rPr>
        <vertAlign val="subscript"/>
        <sz val="11"/>
        <color theme="1"/>
        <rFont val="Times New Roman"/>
        <family val="1"/>
      </rPr>
      <t>2</t>
    </r>
    <r>
      <rPr>
        <sz val="11"/>
        <color theme="1"/>
        <rFont val="Times New Roman"/>
        <family val="1"/>
      </rPr>
      <t xml:space="preserve"> hoặc Ethylamine C</t>
    </r>
    <r>
      <rPr>
        <vertAlign val="subscript"/>
        <sz val="11"/>
        <color theme="1"/>
        <rFont val="Times New Roman"/>
        <family val="1"/>
      </rPr>
      <t>2</t>
    </r>
    <r>
      <rPr>
        <sz val="11"/>
        <color theme="1"/>
        <rFont val="Times New Roman"/>
        <family val="1"/>
      </rPr>
      <t>H</t>
    </r>
    <r>
      <rPr>
        <vertAlign val="subscript"/>
        <sz val="11"/>
        <color theme="1"/>
        <rFont val="Times New Roman"/>
        <family val="1"/>
      </rPr>
      <t>5</t>
    </r>
    <r>
      <rPr>
        <sz val="11"/>
        <color theme="1"/>
        <rFont val="Times New Roman"/>
        <family val="1"/>
      </rPr>
      <t>NH</t>
    </r>
    <r>
      <rPr>
        <vertAlign val="subscript"/>
        <sz val="11"/>
        <color theme="1"/>
        <rFont val="Times New Roman"/>
        <family val="1"/>
      </rPr>
      <t>2</t>
    </r>
  </si>
  <si>
    <r>
      <t>Aniline, C</t>
    </r>
    <r>
      <rPr>
        <vertAlign val="subscript"/>
        <sz val="11"/>
        <color theme="1"/>
        <rFont val="Times New Roman"/>
        <family val="1"/>
      </rPr>
      <t>6</t>
    </r>
    <r>
      <rPr>
        <sz val="11"/>
        <color theme="1"/>
        <rFont val="Times New Roman"/>
        <family val="1"/>
      </rPr>
      <t>H</t>
    </r>
    <r>
      <rPr>
        <vertAlign val="subscript"/>
        <sz val="11"/>
        <color theme="1"/>
        <rFont val="Times New Roman"/>
        <family val="1"/>
      </rPr>
      <t>5</t>
    </r>
    <r>
      <rPr>
        <sz val="11"/>
        <color theme="1"/>
        <rFont val="Times New Roman"/>
        <family val="1"/>
      </rPr>
      <t>NH</t>
    </r>
    <r>
      <rPr>
        <vertAlign val="subscript"/>
        <sz val="11"/>
        <color theme="1"/>
        <rFont val="Times New Roman"/>
        <family val="1"/>
      </rPr>
      <t>2</t>
    </r>
  </si>
  <si>
    <r>
      <t>Barium chloride, BaCl</t>
    </r>
    <r>
      <rPr>
        <vertAlign val="subscript"/>
        <sz val="11"/>
        <color theme="1"/>
        <rFont val="Times New Roman"/>
        <family val="1"/>
      </rPr>
      <t>2</t>
    </r>
  </si>
  <si>
    <r>
      <t>Aluminum potassium sulfate</t>
    </r>
    <r>
      <rPr>
        <b/>
        <sz val="11"/>
        <color rgb="FF000000"/>
        <rFont val="Times New Roman"/>
        <family val="1"/>
      </rPr>
      <t xml:space="preserve"> </t>
    </r>
    <r>
      <rPr>
        <sz val="11"/>
        <color theme="1"/>
        <rFont val="Times New Roman"/>
        <family val="1"/>
      </rPr>
      <t>Dodecahydrate , KAl(SO</t>
    </r>
    <r>
      <rPr>
        <vertAlign val="subscript"/>
        <sz val="11"/>
        <color theme="1"/>
        <rFont val="Times New Roman"/>
        <family val="1"/>
      </rPr>
      <t>4</t>
    </r>
    <r>
      <rPr>
        <sz val="11"/>
        <color theme="1"/>
        <rFont val="Times New Roman"/>
        <family val="1"/>
      </rPr>
      <t>)</t>
    </r>
    <r>
      <rPr>
        <vertAlign val="subscript"/>
        <sz val="11"/>
        <color theme="1"/>
        <rFont val="Times New Roman"/>
        <family val="1"/>
      </rPr>
      <t>2</t>
    </r>
    <r>
      <rPr>
        <sz val="11"/>
        <color theme="1"/>
        <rFont val="Times New Roman"/>
        <family val="1"/>
      </rPr>
      <t>.12H</t>
    </r>
    <r>
      <rPr>
        <vertAlign val="subscript"/>
        <sz val="11"/>
        <color theme="1"/>
        <rFont val="Times New Roman"/>
        <family val="1"/>
      </rPr>
      <t>2</t>
    </r>
    <r>
      <rPr>
        <sz val="11"/>
        <color theme="1"/>
        <rFont val="Times New Roman"/>
        <family val="1"/>
      </rPr>
      <t>O</t>
    </r>
  </si>
  <si>
    <t>A.  THIẾT BỊ DÙNG CHUNG</t>
  </si>
  <si>
    <r>
      <t>- Tranh có kích thước (1020x720)mm, dung sai 10 mm, in offset 4 màu trên giấy couché có định lượng 200g/m</t>
    </r>
    <r>
      <rPr>
        <i/>
        <vertAlign val="superscript"/>
        <sz val="11"/>
        <color theme="1"/>
        <rFont val="Times New Roman"/>
        <family val="1"/>
      </rPr>
      <t>2</t>
    </r>
    <r>
      <rPr>
        <i/>
        <sz val="11"/>
        <color theme="1"/>
        <rFont val="Times New Roman"/>
        <family val="1"/>
      </rPr>
      <t>, cán láng OPP mờ.</t>
    </r>
  </si>
  <si>
    <r>
      <t xml:space="preserve">- Tranh có kích thước </t>
    </r>
    <r>
      <rPr>
        <sz val="11"/>
        <color theme="1"/>
        <rFont val="Times New Roman"/>
        <family val="1"/>
      </rPr>
      <t>(790x540)mm</t>
    </r>
    <r>
      <rPr>
        <i/>
        <sz val="11"/>
        <color theme="1"/>
        <rFont val="Times New Roman"/>
        <family val="1"/>
      </rPr>
      <t>, dung sai 10 mm, in offset 4 màu trên giấy couché có định lượng 200g/m</t>
    </r>
    <r>
      <rPr>
        <i/>
        <vertAlign val="superscript"/>
        <sz val="11"/>
        <color theme="1"/>
        <rFont val="Times New Roman"/>
        <family val="1"/>
      </rPr>
      <t>2</t>
    </r>
    <r>
      <rPr>
        <i/>
        <sz val="11"/>
        <color theme="1"/>
        <rFont val="Times New Roman"/>
        <family val="1"/>
      </rPr>
      <t xml:space="preserve">, cán láng OPP mờ. </t>
    </r>
  </si>
  <si>
    <r>
      <t>Máy tính (</t>
    </r>
    <r>
      <rPr>
        <i/>
        <sz val="11"/>
        <color theme="1"/>
        <rFont val="Times New Roman"/>
        <family val="1"/>
      </rPr>
      <t>để bàn hoặc xách tay</t>
    </r>
    <r>
      <rPr>
        <sz val="11"/>
        <color theme="1"/>
        <rFont val="Times New Roman"/>
        <family val="1"/>
      </rPr>
      <t>)</t>
    </r>
  </si>
  <si>
    <t xml:space="preserve">01bộ/ GV </t>
  </si>
  <si>
    <t>1 bộ/lớp</t>
  </si>
  <si>
    <t>Phim tư liệu:  Dấu ấn Hồ Chí Minh trong lòng nhân dân thế giới và Việt Nam.</t>
  </si>
  <si>
    <t>Phim tư liệu:  Hồ Chí Minh – Anh hùng giải phóng dân tộc</t>
  </si>
  <si>
    <t>Video/clip: Thành tựu của Việt Nam trong thời kì đổi mới đất nước.</t>
  </si>
  <si>
    <t>Phim tư liệu: Chủ quyền biển đảo của Việt Nam.</t>
  </si>
  <si>
    <t>Phim mô phỏng: Một số cuộc Chiến tranh bảo vệ Tổ quốc và chiến tranh giải phóng dân tộc trong lịch sử Việt Nam.</t>
  </si>
  <si>
    <t>Lược đồ Khởi nghĩa Lam Sơn (1418-1427)</t>
  </si>
  <si>
    <t>Phim tư  liệu:  Đời sống vật chất và tinh thần của cộng động các dân tộc Việt Nam.</t>
  </si>
  <si>
    <t>Phim mô phỏng:  Thành tựu của các nền văn minh trên đất nước Việt Nam (trước năm 1858)</t>
  </si>
  <si>
    <t>Phim tư liệu:  Thành tựu của văn minh Đông Nam Á.</t>
  </si>
  <si>
    <t>Phim tài liệu:  Thành tựu của cuộc cách mạng công nghiệp lần thứ tư.</t>
  </si>
  <si>
    <t>Phim tài liệu:  Thành tựu của  cuộc cách mạng công nghiệp lần thứ ba.</t>
  </si>
  <si>
    <t>Phim tài liệu:  Thành tựu của  cuộc cách mạng công nghiệp lần thứ hai.</t>
  </si>
  <si>
    <t>Phim tài liệu:  Thành tựu của  cuộc cách mạng công nghiệp lần thứ nhất.</t>
  </si>
  <si>
    <t>Phim tài liệu:  Thành tựu tiêu biểu của một số nền văn minh phương Tây</t>
  </si>
  <si>
    <t>Phim tài liệu:  Một số hiện vật tiêu biểu của nền Văn minh sông Hồng và văn minh Đại Việt.</t>
  </si>
  <si>
    <t>Dùng cho lớp 10 Dùng chung với chủ đề: Một số quy luật của vỏ địa lí</t>
  </si>
  <si>
    <t>Dùng cho lớp 10 Dùng chung chủ đề :Thạch quyển</t>
  </si>
  <si>
    <t>Dùng cho lớp 12 (Sử dụng chung với chủ đề:  Sự phân hóa đa dạng của thiên nhiên)</t>
  </si>
  <si>
    <t>Dùng cho lớp 10 (Sử dụng chung với chủ đề:  Một số quy luật của vỏ địa lí)</t>
  </si>
  <si>
    <t xml:space="preserve">Tranh thể hiện sơ đồ: - Vai trò của đạo đức kinh doanh   - Các biểu hiện của đạo đức kinh doanh </t>
  </si>
  <si>
    <t>- Tranh thể hiện sơ đồ hệ thống chính trị Việt Nam  -  Sơ đồ tổ chức bộ máy nhà nước ở Việt Nam.</t>
  </si>
  <si>
    <t xml:space="preserve">Dẫn xuất halogen - </t>
  </si>
  <si>
    <t xml:space="preserve">Hợp chất carbonyl </t>
  </si>
  <si>
    <t>Hệ thống điện trong gia đình</t>
  </si>
  <si>
    <t>Cáp mạng UTP</t>
  </si>
  <si>
    <t>01 cái/ GV</t>
  </si>
  <si>
    <t>02 cái/ GV</t>
  </si>
  <si>
    <t>03 cây/ GV</t>
  </si>
  <si>
    <t>Bộ tranh về Các nhóm nghề cơ bản</t>
  </si>
  <si>
    <t>12 chiếc/trường</t>
  </si>
  <si>
    <t>3 chiếc/trường</t>
  </si>
  <si>
    <t>100 chiếc/trường</t>
  </si>
  <si>
    <t>50 chiếc/trường</t>
  </si>
  <si>
    <t>1 chiếc/trường</t>
  </si>
  <si>
    <t>2 cái/trường</t>
  </si>
  <si>
    <t>01 bộ (hoặc chiếc)/ 5 lớp</t>
  </si>
  <si>
    <t>Bộ/ Chiếc</t>
  </si>
  <si>
    <r>
      <t>Ghi chú</t>
    </r>
    <r>
      <rPr>
        <b/>
        <i/>
        <sz val="11"/>
        <color theme="1"/>
        <rFont val="Times New Roman"/>
        <family val="1"/>
        <charset val="163"/>
      </rPr>
      <t xml:space="preserve">: </t>
    </r>
    <r>
      <rPr>
        <sz val="11"/>
        <color theme="1"/>
        <rFont val="Times New Roman"/>
        <family val="1"/>
        <charset val="163"/>
      </rPr>
      <t>Danh mục thiết bị môn ngoại ngữ có 02 (hai) phương án lựa chọn để trang bị cho các nhà trường. Căn cứ điều kiện cụ thể của từng địa phương/trường học để lựa chọn một phương án trang bị cho phù hợp.</t>
    </r>
  </si>
  <si>
    <r>
      <t>Chủ đề : Trung thực</t>
    </r>
    <r>
      <rPr>
        <sz val="11"/>
        <color theme="1"/>
        <rFont val="Times New Roman"/>
        <family val="1"/>
        <charset val="163"/>
      </rPr>
      <t xml:space="preserve"> </t>
    </r>
  </si>
  <si>
    <r>
      <t>Video, clip về</t>
    </r>
    <r>
      <rPr>
        <b/>
        <i/>
        <sz val="11"/>
        <color theme="1"/>
        <rFont val="Times New Roman"/>
        <family val="1"/>
        <charset val="163"/>
      </rPr>
      <t xml:space="preserve"> </t>
    </r>
    <r>
      <rPr>
        <sz val="11"/>
        <color theme="1"/>
        <rFont val="Times New Roman"/>
        <family val="1"/>
        <charset val="163"/>
      </rPr>
      <t>cảm thông, giúp đỡ người gặp khó khăn</t>
    </r>
  </si>
  <si>
    <r>
      <t>LỚP 4</t>
    </r>
    <r>
      <rPr>
        <sz val="11"/>
        <color theme="1"/>
        <rFont val="Times New Roman"/>
        <family val="1"/>
        <charset val="163"/>
      </rPr>
      <t xml:space="preserve"> </t>
    </r>
  </si>
  <si>
    <t>Bộ thiết bị hình học dạy phân số</t>
  </si>
  <si>
    <r>
      <t>(</t>
    </r>
    <r>
      <rPr>
        <sz val="11"/>
        <color theme="1"/>
        <rFont val="Times New Roman"/>
        <family val="1"/>
        <charset val="163"/>
      </rPr>
      <t xml:space="preserve"> Tranh ảnh có kích thước (540x790) mm, dung sai 10mm, in trên giấy couché, định lượng 200g/m</t>
    </r>
    <r>
      <rPr>
        <vertAlign val="superscript"/>
        <sz val="11"/>
        <color theme="1"/>
        <rFont val="Times New Roman"/>
        <family val="1"/>
        <charset val="163"/>
      </rPr>
      <t>2</t>
    </r>
    <r>
      <rPr>
        <sz val="11"/>
        <color theme="1"/>
        <rFont val="Times New Roman"/>
        <family val="1"/>
        <charset val="163"/>
      </rPr>
      <t>, cán láng OPP mờ.</t>
    </r>
  </si>
  <si>
    <r>
      <t xml:space="preserve">Tác phẩm  </t>
    </r>
    <r>
      <rPr>
        <i/>
        <sz val="11"/>
        <color theme="1"/>
        <rFont val="Times New Roman"/>
        <family val="1"/>
        <charset val="163"/>
      </rPr>
      <t xml:space="preserve">Truyện Kiều </t>
    </r>
    <r>
      <rPr>
        <sz val="11"/>
        <color theme="1"/>
        <rFont val="Times New Roman"/>
        <family val="1"/>
        <charset val="163"/>
      </rPr>
      <t>của Nguyễn Du</t>
    </r>
  </si>
  <si>
    <r>
      <t>Ghi chú</t>
    </r>
    <r>
      <rPr>
        <b/>
        <i/>
        <sz val="11"/>
        <color theme="1"/>
        <rFont val="Times New Roman"/>
        <family val="1"/>
        <charset val="163"/>
      </rPr>
      <t xml:space="preserve">: </t>
    </r>
    <r>
      <rPr>
        <i/>
        <sz val="11"/>
        <color theme="1"/>
        <rFont val="Times New Roman"/>
        <family val="1"/>
        <charset val="163"/>
      </rPr>
      <t>Danh mục thiết bị môn ngoại ngữ có 03 (ba) phương án lựa chọn để trang bị cho các nhà trường. Căn cứ điều kiện cụ thể của từng địa phương/trường học để lựa chọn một phương án trang bị cho phù hợp.</t>
    </r>
  </si>
  <si>
    <t>A.   Phân môn Lịch sử</t>
  </si>
  <si>
    <t>Lược đồ Đông Nam Á và các vương quốc cổ ở Đông Nam Á</t>
  </si>
  <si>
    <r>
      <t xml:space="preserve">2. </t>
    </r>
    <r>
      <rPr>
        <b/>
        <i/>
        <sz val="11"/>
        <color rgb="FF000000"/>
        <rFont val="Times New Roman"/>
        <family val="1"/>
        <charset val="163"/>
      </rPr>
      <t>Giao lưu thương mại và văn hóa ở Đông Nam Á từ đầu Công nguyên đến thế kỉ X</t>
    </r>
  </si>
  <si>
    <r>
      <t xml:space="preserve">Giới thiệu tổng quát về </t>
    </r>
    <r>
      <rPr>
        <b/>
        <sz val="11"/>
        <color rgb="FF000000"/>
        <rFont val="Times New Roman"/>
        <family val="1"/>
        <charset val="163"/>
      </rPr>
      <t>châu thổ sông Hồng và châu thổ sông Cửu Long</t>
    </r>
  </si>
  <si>
    <r>
      <t>Chủ đề:</t>
    </r>
    <r>
      <rPr>
        <sz val="11"/>
        <color theme="1"/>
        <rFont val="Times New Roman"/>
        <family val="1"/>
        <charset val="163"/>
      </rPr>
      <t xml:space="preserve"> </t>
    </r>
    <r>
      <rPr>
        <b/>
        <sz val="11"/>
        <color theme="1"/>
        <rFont val="Times New Roman"/>
        <family val="1"/>
        <charset val="163"/>
      </rPr>
      <t>Trái Đất- hành tinh của hệ Mặt Trời</t>
    </r>
  </si>
  <si>
    <r>
      <t>THIẾT BỊ DÙNG CHUNG (TBDC) (</t>
    </r>
    <r>
      <rPr>
        <b/>
        <i/>
        <sz val="11"/>
        <color theme="1"/>
        <rFont val="Times New Roman"/>
        <family val="1"/>
        <charset val="163"/>
      </rPr>
      <t>Số lượng thiết bị được tính cho 01 PHBM)</t>
    </r>
  </si>
  <si>
    <r>
      <t>iodine (I</t>
    </r>
    <r>
      <rPr>
        <vertAlign val="subscript"/>
        <sz val="11"/>
        <color theme="1"/>
        <rFont val="Times New Roman"/>
        <family val="1"/>
        <charset val="163"/>
      </rPr>
      <t>2</t>
    </r>
    <r>
      <rPr>
        <sz val="11"/>
        <color theme="1"/>
        <rFont val="Times New Roman"/>
        <family val="1"/>
        <charset val="163"/>
      </rPr>
      <t>)</t>
    </r>
  </si>
  <si>
    <r>
      <t>Dung dịch nước bromine (Br</t>
    </r>
    <r>
      <rPr>
        <vertAlign val="subscript"/>
        <sz val="11"/>
        <color theme="1"/>
        <rFont val="Times New Roman"/>
        <family val="1"/>
        <charset val="163"/>
      </rPr>
      <t>2</t>
    </r>
    <r>
      <rPr>
        <sz val="11"/>
        <color theme="1"/>
        <rFont val="Times New Roman"/>
        <family val="1"/>
        <charset val="163"/>
      </rPr>
      <t>)</t>
    </r>
  </si>
  <si>
    <r>
      <t>Manganese (II) oxide (MnO</t>
    </r>
    <r>
      <rPr>
        <vertAlign val="subscript"/>
        <sz val="11"/>
        <color theme="1"/>
        <rFont val="Times New Roman"/>
        <family val="1"/>
        <charset val="163"/>
      </rPr>
      <t>2</t>
    </r>
    <r>
      <rPr>
        <sz val="11"/>
        <color theme="1"/>
        <rFont val="Times New Roman"/>
        <family val="1"/>
        <charset val="163"/>
      </rPr>
      <t>)</t>
    </r>
  </si>
  <si>
    <r>
      <t>Copper sulfate (CuSO</t>
    </r>
    <r>
      <rPr>
        <vertAlign val="subscript"/>
        <sz val="11"/>
        <color theme="1"/>
        <rFont val="Times New Roman"/>
        <family val="1"/>
        <charset val="163"/>
      </rPr>
      <t>4</t>
    </r>
    <r>
      <rPr>
        <sz val="11"/>
        <color theme="1"/>
        <rFont val="Times New Roman"/>
        <family val="1"/>
        <charset val="163"/>
      </rPr>
      <t>)</t>
    </r>
  </si>
  <si>
    <r>
      <t>Sunfuric acid 98% (H</t>
    </r>
    <r>
      <rPr>
        <vertAlign val="subscript"/>
        <sz val="11"/>
        <color theme="1"/>
        <rFont val="Times New Roman"/>
        <family val="1"/>
        <charset val="163"/>
      </rPr>
      <t>2</t>
    </r>
    <r>
      <rPr>
        <sz val="11"/>
        <color theme="1"/>
        <rFont val="Times New Roman"/>
        <family val="1"/>
        <charset val="163"/>
      </rPr>
      <t>SO</t>
    </r>
    <r>
      <rPr>
        <vertAlign val="subscript"/>
        <sz val="11"/>
        <color theme="1"/>
        <rFont val="Times New Roman"/>
        <family val="1"/>
        <charset val="163"/>
      </rPr>
      <t>4</t>
    </r>
    <r>
      <rPr>
        <sz val="11"/>
        <color theme="1"/>
        <rFont val="Times New Roman"/>
        <family val="1"/>
        <charset val="163"/>
      </rPr>
      <t>)</t>
    </r>
  </si>
  <si>
    <r>
      <t>Magnesium sulfate (MgSO</t>
    </r>
    <r>
      <rPr>
        <vertAlign val="subscript"/>
        <sz val="11"/>
        <color theme="1"/>
        <rFont val="Times New Roman"/>
        <family val="1"/>
        <charset val="163"/>
      </rPr>
      <t>4</t>
    </r>
    <r>
      <rPr>
        <sz val="11"/>
        <color theme="1"/>
        <rFont val="Times New Roman"/>
        <family val="1"/>
        <charset val="163"/>
      </rPr>
      <t>) rắn</t>
    </r>
  </si>
  <si>
    <r>
      <t>Barichloride (BaCl</t>
    </r>
    <r>
      <rPr>
        <vertAlign val="subscript"/>
        <sz val="11"/>
        <color theme="1"/>
        <rFont val="Times New Roman"/>
        <family val="1"/>
        <charset val="163"/>
      </rPr>
      <t>2</t>
    </r>
    <r>
      <rPr>
        <sz val="11"/>
        <color theme="1"/>
        <rFont val="Times New Roman"/>
        <family val="1"/>
        <charset val="163"/>
      </rPr>
      <t>) rắn</t>
    </r>
  </si>
  <si>
    <r>
      <t>Silve nitrate (AgNO</t>
    </r>
    <r>
      <rPr>
        <vertAlign val="subscript"/>
        <sz val="11"/>
        <color theme="1"/>
        <rFont val="Times New Roman"/>
        <family val="1"/>
        <charset val="163"/>
      </rPr>
      <t>3</t>
    </r>
    <r>
      <rPr>
        <sz val="11"/>
        <color theme="1"/>
        <rFont val="Times New Roman"/>
        <family val="1"/>
        <charset val="163"/>
      </rPr>
      <t>)</t>
    </r>
  </si>
  <si>
    <r>
      <t>Ethylic alcohol 96</t>
    </r>
    <r>
      <rPr>
        <vertAlign val="superscript"/>
        <sz val="11"/>
        <color theme="1"/>
        <rFont val="Times New Roman"/>
        <family val="1"/>
        <charset val="163"/>
      </rPr>
      <t>o</t>
    </r>
    <r>
      <rPr>
        <sz val="11"/>
        <color theme="1"/>
        <rFont val="Times New Roman"/>
        <family val="1"/>
        <charset val="163"/>
      </rPr>
      <t xml:space="preserve"> (C</t>
    </r>
    <r>
      <rPr>
        <vertAlign val="subscript"/>
        <sz val="11"/>
        <color theme="1"/>
        <rFont val="Times New Roman"/>
        <family val="1"/>
        <charset val="163"/>
      </rPr>
      <t>2</t>
    </r>
    <r>
      <rPr>
        <sz val="11"/>
        <color theme="1"/>
        <rFont val="Times New Roman"/>
        <family val="1"/>
        <charset val="163"/>
      </rPr>
      <t>H</t>
    </r>
    <r>
      <rPr>
        <vertAlign val="subscript"/>
        <sz val="11"/>
        <color theme="1"/>
        <rFont val="Times New Roman"/>
        <family val="1"/>
        <charset val="163"/>
      </rPr>
      <t>5</t>
    </r>
    <r>
      <rPr>
        <sz val="11"/>
        <color theme="1"/>
        <rFont val="Times New Roman"/>
        <family val="1"/>
        <charset val="163"/>
      </rPr>
      <t>OH)</t>
    </r>
  </si>
  <si>
    <r>
      <t>Glucozơ (kết tinh) (C</t>
    </r>
    <r>
      <rPr>
        <vertAlign val="subscript"/>
        <sz val="11"/>
        <color theme="1"/>
        <rFont val="Times New Roman"/>
        <family val="1"/>
        <charset val="163"/>
      </rPr>
      <t>6</t>
    </r>
    <r>
      <rPr>
        <sz val="11"/>
        <color theme="1"/>
        <rFont val="Times New Roman"/>
        <family val="1"/>
        <charset val="163"/>
      </rPr>
      <t>H</t>
    </r>
    <r>
      <rPr>
        <vertAlign val="subscript"/>
        <sz val="11"/>
        <color theme="1"/>
        <rFont val="Times New Roman"/>
        <family val="1"/>
        <charset val="163"/>
      </rPr>
      <t>12</t>
    </r>
    <r>
      <rPr>
        <sz val="11"/>
        <color theme="1"/>
        <rFont val="Times New Roman"/>
        <family val="1"/>
        <charset val="163"/>
      </rPr>
      <t>O</t>
    </r>
    <r>
      <rPr>
        <vertAlign val="subscript"/>
        <sz val="11"/>
        <color theme="1"/>
        <rFont val="Times New Roman"/>
        <family val="1"/>
        <charset val="163"/>
      </rPr>
      <t>6</t>
    </r>
    <r>
      <rPr>
        <sz val="11"/>
        <color theme="1"/>
        <rFont val="Times New Roman"/>
        <family val="1"/>
        <charset val="163"/>
      </rPr>
      <t>)</t>
    </r>
  </si>
  <si>
    <r>
      <t>Ghi chú</t>
    </r>
    <r>
      <rPr>
        <i/>
        <sz val="11"/>
        <color theme="1"/>
        <rFont val="Times New Roman"/>
        <family val="1"/>
        <charset val="163"/>
      </rPr>
      <t xml:space="preserve">: </t>
    </r>
  </si>
  <si>
    <r>
      <t>- Tranh có kích thước (1020x720) mm, dung sai 10 mm, in offset 4 màu trên giấy couché có định lượng 200g/m</t>
    </r>
    <r>
      <rPr>
        <i/>
        <vertAlign val="superscript"/>
        <sz val="11"/>
        <color theme="1"/>
        <rFont val="Times New Roman"/>
        <family val="1"/>
      </rPr>
      <t>2</t>
    </r>
    <r>
      <rPr>
        <i/>
        <sz val="11"/>
        <color theme="1"/>
        <rFont val="Times New Roman"/>
        <family val="1"/>
      </rPr>
      <t xml:space="preserve">, cán láng OPP mờ. </t>
    </r>
  </si>
  <si>
    <r>
      <t>THIẾT BỊ, DỤNG CỤ, HÓA CHẤT THEO CHỦ ĐỀ (</t>
    </r>
    <r>
      <rPr>
        <i/>
        <sz val="11"/>
        <color theme="1"/>
        <rFont val="Times New Roman"/>
        <family val="1"/>
        <charset val="163"/>
      </rPr>
      <t>Cột số lượng tính cho một phòng học bộ môn, các thiết bị dùng chung (TBDC) tính số lượng ở phần thiết bị dùng chung, không tính ở đây)</t>
    </r>
  </si>
  <si>
    <r>
      <t xml:space="preserve">Ghi chú: </t>
    </r>
    <r>
      <rPr>
        <i/>
        <sz val="11"/>
        <color theme="1"/>
        <rFont val="Times New Roman"/>
        <family val="1"/>
      </rPr>
      <t>Yêu cầu chung của Phần mềm mô phỏng 3D, Video âm thanh rõ nét, hình ảnh đẹp, chất lượng tốt, phụ đề/thuyết minh bằng tiếng Việt rõ ràng, đáp ứng yêu cầu của Chương trình môn học, sử dụng được trên máy tính cả khi không kết nối internet, hỗ trợ dạy học và kiểm tra đánh giá.</t>
    </r>
  </si>
  <si>
    <r>
      <t>Máy tính (</t>
    </r>
    <r>
      <rPr>
        <i/>
        <sz val="11"/>
        <color theme="1"/>
        <rFont val="Times New Roman"/>
        <family val="1"/>
        <charset val="163"/>
      </rPr>
      <t>để bàn hoặc xách tay</t>
    </r>
    <r>
      <rPr>
        <sz val="11"/>
        <color theme="1"/>
        <rFont val="Times New Roman"/>
        <family val="1"/>
        <charset val="163"/>
      </rPr>
      <t>)</t>
    </r>
  </si>
  <si>
    <r>
      <t xml:space="preserve">- Tranh có kích thước </t>
    </r>
    <r>
      <rPr>
        <sz val="11"/>
        <color theme="1"/>
        <rFont val="Times New Roman"/>
        <family val="1"/>
        <charset val="163"/>
      </rPr>
      <t>(790x540)mm</t>
    </r>
    <r>
      <rPr>
        <i/>
        <sz val="11"/>
        <color theme="1"/>
        <rFont val="Times New Roman"/>
        <family val="1"/>
        <charset val="163"/>
      </rPr>
      <t>, dung sai 10 mm, in offset 4 màu trên giấy couché có định lượng 200g/m</t>
    </r>
    <r>
      <rPr>
        <i/>
        <vertAlign val="superscript"/>
        <sz val="11"/>
        <color theme="1"/>
        <rFont val="Times New Roman"/>
        <family val="1"/>
        <charset val="163"/>
      </rPr>
      <t>2</t>
    </r>
    <r>
      <rPr>
        <i/>
        <sz val="11"/>
        <color theme="1"/>
        <rFont val="Times New Roman"/>
        <family val="1"/>
        <charset val="163"/>
      </rPr>
      <t xml:space="preserve">, cán láng OPP mờ. </t>
    </r>
  </si>
  <si>
    <r>
      <t xml:space="preserve">Thiết bị dùng chung cho các mô đun:  </t>
    </r>
    <r>
      <rPr>
        <sz val="11"/>
        <color theme="1"/>
        <rFont val="Times New Roman"/>
        <family val="1"/>
        <charset val="163"/>
      </rPr>
      <t>Sử dụng bộ dụng cụ cơ khí và điện trong danh mục TBDC</t>
    </r>
  </si>
  <si>
    <r>
      <t xml:space="preserve">Thiết bị dùng chung của các mô đun: </t>
    </r>
    <r>
      <rPr>
        <sz val="11"/>
        <color theme="1"/>
        <rFont val="Times New Roman"/>
        <family val="1"/>
        <charset val="163"/>
      </rPr>
      <t>Sử dụng các thiết bị dùng chung của cấp THCS</t>
    </r>
  </si>
  <si>
    <r>
      <t>Số lượng phù hợp với HS và máy tính được trang bị</t>
    </r>
    <r>
      <rPr>
        <sz val="11"/>
        <color rgb="FFFF0000"/>
        <rFont val="Times New Roman"/>
        <family val="1"/>
        <charset val="163"/>
      </rPr>
      <t xml:space="preserve"> </t>
    </r>
  </si>
  <si>
    <r>
      <t>B</t>
    </r>
    <r>
      <rPr>
        <sz val="11"/>
        <color theme="1"/>
        <rFont val="Times New Roman"/>
        <family val="1"/>
        <charset val="163"/>
      </rPr>
      <t>ộ</t>
    </r>
  </si>
  <si>
    <r>
      <t>05</t>
    </r>
    <r>
      <rPr>
        <sz val="11"/>
        <color theme="1"/>
        <rFont val="Calibri"/>
        <family val="2"/>
        <charset val="163"/>
      </rPr>
      <t>/HS</t>
    </r>
  </si>
  <si>
    <r>
      <t>Máy tính (</t>
    </r>
    <r>
      <rPr>
        <i/>
        <sz val="11"/>
        <color rgb="FF000000"/>
        <rFont val="Times New Roman"/>
        <family val="1"/>
        <charset val="163"/>
      </rPr>
      <t>để bàn hoặc xách tay</t>
    </r>
    <r>
      <rPr>
        <sz val="11"/>
        <color rgb="FF000000"/>
        <rFont val="Times New Roman"/>
        <family val="1"/>
        <charset val="163"/>
      </rPr>
      <t>)</t>
    </r>
  </si>
  <si>
    <t>Thiết bị dạy học tối thiểu cấp Trung học cơ sở - Môn Khoa học tự nhiên</t>
  </si>
  <si>
    <t>06 chiếc /5 lớp</t>
  </si>
  <si>
    <t>03chiếc/ trường</t>
  </si>
  <si>
    <t>Thiết bị dạy học tối thiểu cấp Trung học phổ thông - Môn Lịch sử</t>
  </si>
  <si>
    <r>
      <t>Calcium chloride CaCl</t>
    </r>
    <r>
      <rPr>
        <vertAlign val="subscript"/>
        <sz val="11"/>
        <rFont val="Times New Roman"/>
        <family val="1"/>
      </rPr>
      <t>2</t>
    </r>
    <r>
      <rPr>
        <sz val="11"/>
        <rFont val="Times New Roman"/>
        <family val="1"/>
      </rPr>
      <t>.6H</t>
    </r>
    <r>
      <rPr>
        <vertAlign val="subscript"/>
        <sz val="11"/>
        <rFont val="Times New Roman"/>
        <family val="1"/>
      </rPr>
      <t>2</t>
    </r>
    <r>
      <rPr>
        <sz val="11"/>
        <rFont val="Times New Roman"/>
        <family val="1"/>
      </rPr>
      <t>O</t>
    </r>
  </si>
  <si>
    <r>
      <t>Iron sulfate heptahydrate, FeSO</t>
    </r>
    <r>
      <rPr>
        <vertAlign val="subscript"/>
        <sz val="11"/>
        <rFont val="Times New Roman"/>
        <family val="1"/>
      </rPr>
      <t>4</t>
    </r>
    <r>
      <rPr>
        <sz val="11"/>
        <rFont val="Times New Roman"/>
        <family val="1"/>
      </rPr>
      <t>.7H</t>
    </r>
    <r>
      <rPr>
        <vertAlign val="subscript"/>
        <sz val="11"/>
        <rFont val="Times New Roman"/>
        <family val="1"/>
      </rPr>
      <t>2</t>
    </r>
    <r>
      <rPr>
        <sz val="11"/>
        <rFont val="Times New Roman"/>
        <family val="1"/>
      </rPr>
      <t>O</t>
    </r>
  </si>
  <si>
    <r>
      <t>Potassium nitrate, KNO</t>
    </r>
    <r>
      <rPr>
        <vertAlign val="subscript"/>
        <sz val="11"/>
        <rFont val="Times New Roman"/>
        <family val="1"/>
      </rPr>
      <t>3</t>
    </r>
  </si>
  <si>
    <r>
      <t>Silver nitrate, AgNO</t>
    </r>
    <r>
      <rPr>
        <vertAlign val="subscript"/>
        <sz val="11"/>
        <rFont val="Times New Roman"/>
        <family val="1"/>
      </rPr>
      <t>3</t>
    </r>
  </si>
  <si>
    <r>
      <t>Copper (II) sulfate, CuSO</t>
    </r>
    <r>
      <rPr>
        <vertAlign val="subscript"/>
        <sz val="11"/>
        <rFont val="Times New Roman"/>
        <family val="1"/>
      </rPr>
      <t>4</t>
    </r>
    <r>
      <rPr>
        <sz val="11"/>
        <rFont val="Times New Roman"/>
        <family val="1"/>
      </rPr>
      <t>.5H</t>
    </r>
    <r>
      <rPr>
        <vertAlign val="subscript"/>
        <sz val="11"/>
        <rFont val="Times New Roman"/>
        <family val="1"/>
      </rPr>
      <t>2</t>
    </r>
    <r>
      <rPr>
        <sz val="11"/>
        <rFont val="Times New Roman"/>
        <family val="1"/>
      </rPr>
      <t>O</t>
    </r>
  </si>
  <si>
    <r>
      <t>Zinc sulfate, ZnSO</t>
    </r>
    <r>
      <rPr>
        <vertAlign val="subscript"/>
        <sz val="11"/>
        <rFont val="Times New Roman"/>
        <family val="1"/>
      </rPr>
      <t>4</t>
    </r>
    <r>
      <rPr>
        <sz val="11"/>
        <rFont val="Times New Roman"/>
        <family val="1"/>
      </rPr>
      <t xml:space="preserve">.7H </t>
    </r>
    <r>
      <rPr>
        <vertAlign val="subscript"/>
        <sz val="11"/>
        <rFont val="Times New Roman"/>
        <family val="1"/>
      </rPr>
      <t>2</t>
    </r>
    <r>
      <rPr>
        <sz val="11"/>
        <rFont val="Times New Roman"/>
        <family val="1"/>
      </rPr>
      <t>O</t>
    </r>
  </si>
  <si>
    <r>
      <t>Calcium carbonate, CaCO</t>
    </r>
    <r>
      <rPr>
        <vertAlign val="subscript"/>
        <sz val="11"/>
        <rFont val="Times New Roman"/>
        <family val="1"/>
      </rPr>
      <t>3</t>
    </r>
  </si>
  <si>
    <r>
      <t>Sodium carbonate, Na</t>
    </r>
    <r>
      <rPr>
        <vertAlign val="subscript"/>
        <sz val="11"/>
        <rFont val="Times New Roman"/>
        <family val="1"/>
      </rPr>
      <t>2</t>
    </r>
    <r>
      <rPr>
        <sz val="11"/>
        <rFont val="Times New Roman"/>
        <family val="1"/>
      </rPr>
      <t>CO</t>
    </r>
    <r>
      <rPr>
        <vertAlign val="subscript"/>
        <sz val="11"/>
        <rFont val="Times New Roman"/>
        <family val="1"/>
      </rPr>
      <t>3</t>
    </r>
    <r>
      <rPr>
        <sz val="11"/>
        <rFont val="Times New Roman"/>
        <family val="1"/>
      </rPr>
      <t>.10H</t>
    </r>
    <r>
      <rPr>
        <vertAlign val="subscript"/>
        <sz val="11"/>
        <rFont val="Times New Roman"/>
        <family val="1"/>
      </rPr>
      <t>2</t>
    </r>
    <r>
      <rPr>
        <sz val="11"/>
        <rFont val="Times New Roman"/>
        <family val="1"/>
      </rPr>
      <t>O</t>
    </r>
  </si>
  <si>
    <r>
      <t>sodium hydrogen carbonate, NaHCO</t>
    </r>
    <r>
      <rPr>
        <vertAlign val="subscript"/>
        <sz val="11"/>
        <rFont val="Times New Roman"/>
        <family val="1"/>
      </rPr>
      <t>3</t>
    </r>
  </si>
  <si>
    <r>
      <t>Potassium permanganate, KMnO</t>
    </r>
    <r>
      <rPr>
        <vertAlign val="subscript"/>
        <sz val="11"/>
        <rFont val="Times New Roman"/>
        <family val="1"/>
      </rPr>
      <t>4</t>
    </r>
  </si>
  <si>
    <r>
      <t>Potassium chlorate, KClO</t>
    </r>
    <r>
      <rPr>
        <vertAlign val="subscript"/>
        <sz val="11"/>
        <rFont val="Times New Roman"/>
        <family val="1"/>
      </rPr>
      <t>3</t>
    </r>
  </si>
  <si>
    <r>
      <t>Sodium thiosulfate, Na</t>
    </r>
    <r>
      <rPr>
        <vertAlign val="subscript"/>
        <sz val="11"/>
        <rFont val="Times New Roman"/>
        <family val="1"/>
      </rPr>
      <t>2</t>
    </r>
    <r>
      <rPr>
        <sz val="11"/>
        <rFont val="Times New Roman"/>
        <family val="1"/>
      </rPr>
      <t>S</t>
    </r>
    <r>
      <rPr>
        <vertAlign val="subscript"/>
        <sz val="11"/>
        <rFont val="Times New Roman"/>
        <family val="1"/>
      </rPr>
      <t>2</t>
    </r>
    <r>
      <rPr>
        <sz val="11"/>
        <rFont val="Times New Roman"/>
        <family val="1"/>
      </rPr>
      <t>O</t>
    </r>
    <r>
      <rPr>
        <vertAlign val="subscript"/>
        <sz val="11"/>
        <rFont val="Times New Roman"/>
        <family val="1"/>
      </rPr>
      <t>3</t>
    </r>
  </si>
  <si>
    <r>
      <t>Sulfuric acid 98% H</t>
    </r>
    <r>
      <rPr>
        <vertAlign val="subscript"/>
        <sz val="11"/>
        <rFont val="Times New Roman"/>
        <family val="1"/>
      </rPr>
      <t>2</t>
    </r>
    <r>
      <rPr>
        <sz val="11"/>
        <rFont val="Times New Roman"/>
        <family val="1"/>
      </rPr>
      <t>SO</t>
    </r>
    <r>
      <rPr>
        <vertAlign val="subscript"/>
        <sz val="11"/>
        <rFont val="Times New Roman"/>
        <family val="1"/>
      </rPr>
      <t>4</t>
    </r>
    <r>
      <rPr>
        <sz val="11"/>
        <rFont val="Times New Roman"/>
        <family val="1"/>
      </rPr>
      <t xml:space="preserve"> </t>
    </r>
  </si>
  <si>
    <r>
      <t>Nitric acid 65% HNO</t>
    </r>
    <r>
      <rPr>
        <vertAlign val="subscript"/>
        <sz val="11"/>
        <rFont val="Times New Roman"/>
        <family val="1"/>
      </rPr>
      <t>3</t>
    </r>
  </si>
  <si>
    <t>Thiết bị dạy học tối thiểu cấp Trung học phổ thông - Hoạt động trải nghiệm, hướng nghiệp</t>
  </si>
  <si>
    <r>
      <t xml:space="preserve">II. Hệ thống thiết bị dạy học ngoại ngữ chuyên dụng (lựa chọn 2) </t>
    </r>
    <r>
      <rPr>
        <sz val="11"/>
        <color theme="1"/>
        <rFont val="Times New Roman"/>
        <family val="1"/>
        <charset val="163"/>
      </rPr>
      <t>(Trang bị cho 01 PHBM ngoại ngữ)</t>
    </r>
  </si>
  <si>
    <r>
      <t>- Tranh có kích thước (720x1020) mm, in offset 4 màu trên giấy couché có định lượng 200g/m</t>
    </r>
    <r>
      <rPr>
        <i/>
        <vertAlign val="superscript"/>
        <sz val="10"/>
        <color theme="1"/>
        <rFont val="Times New Roman"/>
        <family val="1"/>
        <charset val="163"/>
      </rPr>
      <t>2</t>
    </r>
    <r>
      <rPr>
        <i/>
        <sz val="10"/>
        <color theme="1"/>
        <rFont val="Times New Roman"/>
        <family val="1"/>
        <charset val="163"/>
      </rPr>
      <t>, cán láng OPP mờ.</t>
    </r>
  </si>
  <si>
    <t>Thiết bị dạy học tối thiểu cấp Trung học cơ sở – Môn  Mĩ thuật</t>
  </si>
  <si>
    <t>ĐVT</t>
  </si>
  <si>
    <t>Giá phơi khăn mặt</t>
  </si>
  <si>
    <t>Trẻ</t>
  </si>
  <si>
    <t>Tủ (giá) ca, cốc</t>
  </si>
  <si>
    <t>Tủ đựng đồ dùng cá nhân của trẻ</t>
  </si>
  <si>
    <t>Tủ đựng chăn, chiếu, màn</t>
  </si>
  <si>
    <t>Phản</t>
  </si>
  <si>
    <t>Bình ủ nước</t>
  </si>
  <si>
    <t xml:space="preserve">Giá để giày dép </t>
  </si>
  <si>
    <t>Cốc uống nước</t>
  </si>
  <si>
    <t>Bô có ghế tựa và nắp đậy</t>
  </si>
  <si>
    <t>Xô</t>
  </si>
  <si>
    <t xml:space="preserve">Chậu </t>
  </si>
  <si>
    <t>Bàn cho trẻ</t>
  </si>
  <si>
    <t>Ghế cho trẻ</t>
  </si>
  <si>
    <t>Ghế giáo viên</t>
  </si>
  <si>
    <t>Giáo viên</t>
  </si>
  <si>
    <t>Thùng đựng nước có vòi</t>
  </si>
  <si>
    <t xml:space="preserve">Thùng đựng rác </t>
  </si>
  <si>
    <t>Dùng chung</t>
  </si>
  <si>
    <t>Ti vi màu</t>
  </si>
  <si>
    <t>Đầu đĩa DVD</t>
  </si>
  <si>
    <t>Giá để đồ chơi và học liệu</t>
  </si>
  <si>
    <t>Bóng nhỏ</t>
  </si>
  <si>
    <t>Bóng to</t>
  </si>
  <si>
    <t>Gậy thể dục nhỏ</t>
  </si>
  <si>
    <t>Vòng thể dục nhỏ</t>
  </si>
  <si>
    <t>Vòng thể dục to</t>
  </si>
  <si>
    <t>Búa cọc</t>
  </si>
  <si>
    <t xml:space="preserve">Bập bênh </t>
  </si>
  <si>
    <t>Thú nhún</t>
  </si>
  <si>
    <t>Con</t>
  </si>
  <si>
    <t>Thú kéo dây</t>
  </si>
  <si>
    <t>Cổng chui</t>
  </si>
  <si>
    <t>Xe ngồi có bánh</t>
  </si>
  <si>
    <t>Lồng hộp vuông</t>
  </si>
  <si>
    <t>Lồng hộp tròn</t>
  </si>
  <si>
    <t>Bộ xâu dây</t>
  </si>
  <si>
    <t>Thả vòng</t>
  </si>
  <si>
    <t xml:space="preserve">Các con vật đẩy </t>
  </si>
  <si>
    <t xml:space="preserve">Bộ xếp hình trên xe  </t>
  </si>
  <si>
    <t>Bộ nhận biết những con vật nuôi</t>
  </si>
  <si>
    <t xml:space="preserve">Giỏ trái cây </t>
  </si>
  <si>
    <t>Giỏ</t>
  </si>
  <si>
    <t>Búp bê bé trai</t>
  </si>
  <si>
    <t>Búp bê bé gái</t>
  </si>
  <si>
    <t>Hề tháp</t>
  </si>
  <si>
    <t>Khối hình to</t>
  </si>
  <si>
    <t>Khối hình nhỏ</t>
  </si>
  <si>
    <t>Xe cũi thả hình</t>
  </si>
  <si>
    <t>Đồ chơi nhồi bông</t>
  </si>
  <si>
    <t>Xếp tháp</t>
  </si>
  <si>
    <t>Bộ đồ chơi nấu ăn</t>
  </si>
  <si>
    <t>Bộ tranh nhận biết, tập nói</t>
  </si>
  <si>
    <t>Bộ tranh</t>
  </si>
  <si>
    <t>Xắc xô 2 mặt nhỏ</t>
  </si>
  <si>
    <t>Xắc xô 2 mặt to</t>
  </si>
  <si>
    <t xml:space="preserve">Phách gõ </t>
  </si>
  <si>
    <t>Trống cơm</t>
  </si>
  <si>
    <t>Trống con</t>
  </si>
  <si>
    <t>NHÓM TRẺ 12 - 24 THÁNG  TUỔI ( 20 TRẺ )</t>
  </si>
  <si>
    <t xml:space="preserve">Giường chơi </t>
  </si>
  <si>
    <t xml:space="preserve">Phản </t>
  </si>
  <si>
    <t>Bàn quấn tã</t>
  </si>
  <si>
    <t>Thùng đựng rác</t>
  </si>
  <si>
    <t>Xe ngồi đẩy</t>
  </si>
  <si>
    <t>Xe đẩy tập đi</t>
  </si>
  <si>
    <t>Gà mổ thóc</t>
  </si>
  <si>
    <t>Bộ xếp vòng tháp</t>
  </si>
  <si>
    <t>Bộ khối hình</t>
  </si>
  <si>
    <t>Xe chuyển động vui</t>
  </si>
  <si>
    <t>Lục lặc</t>
  </si>
  <si>
    <t>Bộ tranh nhận biết tập nói</t>
  </si>
  <si>
    <t>Chút chít các loại</t>
  </si>
  <si>
    <t xml:space="preserve">Thú nhồi </t>
  </si>
  <si>
    <t>Xúc xắc các loại</t>
  </si>
  <si>
    <t>Xắc xô to</t>
  </si>
  <si>
    <t>Chuỗi dây xúc xắc</t>
  </si>
  <si>
    <t>Chuỗi</t>
  </si>
  <si>
    <t xml:space="preserve">Bộ tranh nhận biết - Tập nói </t>
  </si>
  <si>
    <t xml:space="preserve">Băng/đĩa  âm thanh tiếng kêu của các con vật </t>
  </si>
  <si>
    <t>NHÓM TRẺ  24-36  THÁNG  TUỔI ( 25 TRẺ )</t>
  </si>
  <si>
    <t>Tủ (giá) ca cốc</t>
  </si>
  <si>
    <t>Tủ đựng chăn, màn, chiếu.</t>
  </si>
  <si>
    <t xml:space="preserve">Bình ủ nước </t>
  </si>
  <si>
    <t>Bô có nắp đậy</t>
  </si>
  <si>
    <t>Bàn giáo viên</t>
  </si>
  <si>
    <t>Đàn Organ</t>
  </si>
  <si>
    <t xml:space="preserve">Gậy thể dục nhỏ </t>
  </si>
  <si>
    <t>Gậy thể dục to</t>
  </si>
  <si>
    <t>Cột ném bóng</t>
  </si>
  <si>
    <t>Đồ chơi có bánh xe và dây kéo</t>
  </si>
  <si>
    <t>Bộ xâu hạt</t>
  </si>
  <si>
    <t>Bé</t>
  </si>
  <si>
    <t>Búa 3 bi 2 tầng</t>
  </si>
  <si>
    <t>Các con kéo dây có khớp</t>
  </si>
  <si>
    <t xml:space="preserve">Bộ xây dựng trên xe </t>
  </si>
  <si>
    <t>Hàng rào nhựa</t>
  </si>
  <si>
    <t xml:space="preserve">Bộ rau, củ, quả </t>
  </si>
  <si>
    <t>Đồ chơi các con vật nuôi trong gia đình</t>
  </si>
  <si>
    <t>Đồ chơi các con vật sống dưới nước</t>
  </si>
  <si>
    <t>Đồ chơi các con vật sống trong rừng</t>
  </si>
  <si>
    <t xml:space="preserve">Đồ chơi các loại rau, củ, quả </t>
  </si>
  <si>
    <t>Tranh ghép các con vật</t>
  </si>
  <si>
    <t>Tranh ghép các loại quả</t>
  </si>
  <si>
    <t>Đồ chơi  với cát</t>
  </si>
  <si>
    <t>Bảng quay 2 mặt</t>
  </si>
  <si>
    <t>Tranh động vật nuôi trong gia đình</t>
  </si>
  <si>
    <t>Tranh về các loại rau, củ, quả, hoa</t>
  </si>
  <si>
    <t>Tranh các phương tiện giao thông</t>
  </si>
  <si>
    <t>Tranh cảnh báo nguy hiểm</t>
  </si>
  <si>
    <t>Bộ tranh truyện nhà trẻ</t>
  </si>
  <si>
    <t>Bộ tranh minh họa thơ nhà trẻ</t>
  </si>
  <si>
    <t xml:space="preserve">Lô tô các loại quả </t>
  </si>
  <si>
    <t xml:space="preserve">Lô tô các con vật  </t>
  </si>
  <si>
    <t xml:space="preserve">Lô tô các phương tiện giao thông  </t>
  </si>
  <si>
    <t xml:space="preserve">Lô tô các hoa  </t>
  </si>
  <si>
    <t>Con rối</t>
  </si>
  <si>
    <t>Búp bê bé trai (cao - thấp)</t>
  </si>
  <si>
    <t>Búp bê bé gái (cao- thấp)</t>
  </si>
  <si>
    <t xml:space="preserve">Bộ đồ chơi nấu ăn </t>
  </si>
  <si>
    <t>Bộ bàn ghế giường tủ</t>
  </si>
  <si>
    <t>Bộ dụng cụ bác sĩ</t>
  </si>
  <si>
    <t>Giường búp bê</t>
  </si>
  <si>
    <t>Xắc xô nhỏ</t>
  </si>
  <si>
    <t>Phách gõ</t>
  </si>
  <si>
    <t>Xúc xắc</t>
  </si>
  <si>
    <t>Bảng con</t>
  </si>
  <si>
    <t xml:space="preserve">Bộ nhận biết, tập nói, </t>
  </si>
  <si>
    <t xml:space="preserve">Băng/đĩa các bài hát,  nhạc không lời, dân ca, hát ru, thơ  </t>
  </si>
  <si>
    <t xml:space="preserve">Băng/đĩa âm thanh tiếng kêu của các con vật </t>
  </si>
  <si>
    <t>LỚP MẪU GIÁO  3-4  TUỔI ( 25 TRẺ )</t>
  </si>
  <si>
    <t xml:space="preserve">Giá phơi khăn </t>
  </si>
  <si>
    <t>Tủ (giá) đựng ca cốc</t>
  </si>
  <si>
    <t>Tủ để đồ dùng cá nhân của trẻ</t>
  </si>
  <si>
    <t>Thùng đựng rác có nắp đậy</t>
  </si>
  <si>
    <t xml:space="preserve">Đầu DVD </t>
  </si>
  <si>
    <t>Đàn organ</t>
  </si>
  <si>
    <t>Bàn chải đánh răng trẻ em</t>
  </si>
  <si>
    <t>Mô hình hàm răng</t>
  </si>
  <si>
    <t xml:space="preserve">Cột ném bóng </t>
  </si>
  <si>
    <t xml:space="preserve">Xắc xô </t>
  </si>
  <si>
    <t>Trống da</t>
  </si>
  <si>
    <t>Nguyên liệu để đan tết</t>
  </si>
  <si>
    <t>Kéo thủ công</t>
  </si>
  <si>
    <t>Kéo văn phòng</t>
  </si>
  <si>
    <t>Bút chì đen</t>
  </si>
  <si>
    <t>Bút sáp, phấn vẽ, bút chì màu</t>
  </si>
  <si>
    <t>Giấy màu</t>
  </si>
  <si>
    <t>túi</t>
  </si>
  <si>
    <t>Bộ dinh dưỡng 1</t>
  </si>
  <si>
    <t>Bộ dinh dưỡng 2</t>
  </si>
  <si>
    <t>Bộ dinh dưỡng 3</t>
  </si>
  <si>
    <t>Bộ dinh dưỡng 4</t>
  </si>
  <si>
    <t>Hàng rào lắp ghép lớn</t>
  </si>
  <si>
    <t>Túi</t>
  </si>
  <si>
    <t>Ghép nút lớn</t>
  </si>
  <si>
    <t xml:space="preserve">Búp bê bé trai </t>
  </si>
  <si>
    <t xml:space="preserve">Búp bê bé gái </t>
  </si>
  <si>
    <t>Bộ dụng cụ bác sỹ</t>
  </si>
  <si>
    <t xml:space="preserve">Bộ xếp hình trên xe </t>
  </si>
  <si>
    <t>Bộ xếp hình các phương tiện giao thông</t>
  </si>
  <si>
    <t>Gạch xây dựng</t>
  </si>
  <si>
    <t>Thùng</t>
  </si>
  <si>
    <t>Đồ chơi dụng cụ chăm sóc cây</t>
  </si>
  <si>
    <t>Đồ chơi dụng cụ sửa chữa đồ dùng gia đình</t>
  </si>
  <si>
    <t>Đồ chơi các phương tiện giao thông</t>
  </si>
  <si>
    <t>Bộ động vật biển</t>
  </si>
  <si>
    <t>Bộ động vật sống trong rừng</t>
  </si>
  <si>
    <t>Bộ động vật nuôi trong gia đình</t>
  </si>
  <si>
    <t>Bộ côn trùng</t>
  </si>
  <si>
    <t>Nam châm thẳng</t>
  </si>
  <si>
    <t>Phễu nhựa</t>
  </si>
  <si>
    <t xml:space="preserve">Bể chơi với cát và nước </t>
  </si>
  <si>
    <t xml:space="preserve">Bộ làm quen với toán </t>
  </si>
  <si>
    <t xml:space="preserve">Bộ hình học phẳng </t>
  </si>
  <si>
    <t>Tranh các loại hoa, quả, củ</t>
  </si>
  <si>
    <t>Tranh các con vật</t>
  </si>
  <si>
    <t>Tranh ảnh một số nghề nghiệp</t>
  </si>
  <si>
    <t>Đồng hồ học đếm 2 mặt</t>
  </si>
  <si>
    <t xml:space="preserve">Hộp thả hình </t>
  </si>
  <si>
    <t xml:space="preserve">Bàn tính học đếm </t>
  </si>
  <si>
    <t>Bộ tranh truyện mẫu giáo 3-4 tuổi</t>
  </si>
  <si>
    <t>Bộ tranh minh họa thơ lớp 3-4 tuổi</t>
  </si>
  <si>
    <t>Tranh, ảnh về Bác Hồ</t>
  </si>
  <si>
    <t>Màu nước</t>
  </si>
  <si>
    <t>Bút lông cỡ to</t>
  </si>
  <si>
    <t>Bút lông cỡ nhỏ</t>
  </si>
  <si>
    <t xml:space="preserve">Dập ghim </t>
  </si>
  <si>
    <t xml:space="preserve">Bìa các màu </t>
  </si>
  <si>
    <t>Giấy trắng A0</t>
  </si>
  <si>
    <t>Kẹp sắt các cỡ</t>
  </si>
  <si>
    <t>Dập lỗ</t>
  </si>
  <si>
    <t>Súng bắn keo</t>
  </si>
  <si>
    <t>Dụng cụ gõ đệm theo phách nhịp</t>
  </si>
  <si>
    <t>Lịch của trẻ</t>
  </si>
  <si>
    <t xml:space="preserve">Băng/đĩa các bài hát, nhạc không lời, dân ca, hát ru  </t>
  </si>
  <si>
    <t xml:space="preserve">Băng/đĩa thơ ca, truyện kể  </t>
  </si>
  <si>
    <t>Băng/đĩa hình "Vẽ tranh theo truyện kể"</t>
  </si>
  <si>
    <t>Băng/đĩa hình "Kể chuyện theo tranh"</t>
  </si>
  <si>
    <t>Băng/đĩa hình về Bác Hồ</t>
  </si>
  <si>
    <t>LỚP MẪU GIÁO  4-5  TUỔI (30 TRẺ )</t>
  </si>
  <si>
    <t xml:space="preserve">Bình ủ nước  </t>
  </si>
  <si>
    <t>Đầu  đĩa DVD</t>
  </si>
  <si>
    <t>Vòng thể dục cho giáo viên</t>
  </si>
  <si>
    <t>Gậy thể dục cho giáo viên</t>
  </si>
  <si>
    <t>Bộ chun học toán</t>
  </si>
  <si>
    <t>Ghế băng thể dục</t>
  </si>
  <si>
    <t>Bục bật sâu</t>
  </si>
  <si>
    <t>Kg</t>
  </si>
  <si>
    <t>trẻ</t>
  </si>
  <si>
    <t>Các khối hình học</t>
  </si>
  <si>
    <t>Bộ xâu dây tạo hình</t>
  </si>
  <si>
    <t xml:space="preserve">Lô tô dinh dưỡng </t>
  </si>
  <si>
    <t>Bộ luồn hạt</t>
  </si>
  <si>
    <t xml:space="preserve">Bộ lắp ghép </t>
  </si>
  <si>
    <t>Bộ đồ chơi gia đình</t>
  </si>
  <si>
    <t>Bộ tranh cảnh báo</t>
  </si>
  <si>
    <t>Bộ ghép hình hoa</t>
  </si>
  <si>
    <t>Bộ lắp ráp nút tròn</t>
  </si>
  <si>
    <t xml:space="preserve">Bộ xây dựng </t>
  </si>
  <si>
    <t>Bộ lắp ráp xe lửa</t>
  </si>
  <si>
    <t>Tranh về các loài hoa, rau, quả, củ</t>
  </si>
  <si>
    <t>Cân thăng bằng</t>
  </si>
  <si>
    <t>Đồng hồ lắp ráp</t>
  </si>
  <si>
    <t xml:space="preserve">Bộ hình phẳng </t>
  </si>
  <si>
    <t>Bộ đồ chơi nấu ăn gia đình</t>
  </si>
  <si>
    <t xml:space="preserve">Tranh ảnh một số nghề nghiệp </t>
  </si>
  <si>
    <t>Một số hình ảnh lễ hội, danh lam, thắng cảnh</t>
  </si>
  <si>
    <t xml:space="preserve">Bảng quay 2 mặt  </t>
  </si>
  <si>
    <t xml:space="preserve">Bộ sa bàn giao thông </t>
  </si>
  <si>
    <t>Lô tô động vật</t>
  </si>
  <si>
    <t>Lô tô thực vật</t>
  </si>
  <si>
    <t>Lô tô phương tiện giao thông</t>
  </si>
  <si>
    <t>Lô tô đồ vật</t>
  </si>
  <si>
    <t>Tranh số lượng</t>
  </si>
  <si>
    <t xml:space="preserve">Đomino học toán </t>
  </si>
  <si>
    <t>Bộ chữ số và số lượng</t>
  </si>
  <si>
    <t>Lô tô hình và số lượng</t>
  </si>
  <si>
    <t xml:space="preserve">Bộ tranh truyện mẫu giáo  4 - 5 tuổi </t>
  </si>
  <si>
    <t xml:space="preserve">Bộ tranh minh họa thơ mẫu giáo 4- 5 tuổi </t>
  </si>
  <si>
    <t>Bộ tranh mẫu giáo 4-5 tuổi theo chủ đề</t>
  </si>
  <si>
    <t>Lịch của bé</t>
  </si>
  <si>
    <t>Bộ chữ và số</t>
  </si>
  <si>
    <t>Bộ trang phục Công an</t>
  </si>
  <si>
    <t>Bộ trang phục Bộ đội</t>
  </si>
  <si>
    <t>Bộ trang phục Bác sỹ</t>
  </si>
  <si>
    <t>Bộ trang phục nấu ăn</t>
  </si>
  <si>
    <t>Bộ xếp hình xây dựng Lăng Bác</t>
  </si>
  <si>
    <t xml:space="preserve">Gạch xây dựng </t>
  </si>
  <si>
    <t xml:space="preserve">Băng/đĩa các bài hát, nhạc không lời, dân ca, hát ru </t>
  </si>
  <si>
    <t>LỚP MẪU GIÁO  5-6  TUỔI (35 TRẺ )</t>
  </si>
  <si>
    <t xml:space="preserve"> Tivi</t>
  </si>
  <si>
    <t>Xắc xô</t>
  </si>
  <si>
    <t>Bóng các loại</t>
  </si>
  <si>
    <t>Đồ chơi Bowling</t>
  </si>
  <si>
    <t>Dây thừng</t>
  </si>
  <si>
    <t>Bộ lắp ráp kỹ thuật</t>
  </si>
  <si>
    <t xml:space="preserve">Bộ xếp hình xây dựng </t>
  </si>
  <si>
    <t>Bộ động vật sống dưới nước</t>
  </si>
  <si>
    <t>Cân chia vạch</t>
  </si>
  <si>
    <t>Bảng chun học toán</t>
  </si>
  <si>
    <t xml:space="preserve">Đồng hồ học số, học hình </t>
  </si>
  <si>
    <t xml:space="preserve">Bộ làm quen với toán  </t>
  </si>
  <si>
    <t xml:space="preserve">Bộ hình khối  </t>
  </si>
  <si>
    <t>Bộ nhận biết hình phẳng</t>
  </si>
  <si>
    <t>Bộ que tính</t>
  </si>
  <si>
    <t>Domino chữ cái và số</t>
  </si>
  <si>
    <t>Bộ chữ cái</t>
  </si>
  <si>
    <t>Lô tô lắp ghép các khái niệm tương phản</t>
  </si>
  <si>
    <t>Tranh ảnh về Bác Hồ</t>
  </si>
  <si>
    <t>Tranh ảnh một số nghề phổ biến</t>
  </si>
  <si>
    <t xml:space="preserve">Bộ tranh truyện mẫu giáo  5 - 6 tuổi </t>
  </si>
  <si>
    <t xml:space="preserve">Bộ tranh minh họa thơ mẫu giáo 5 - 6 tuổi </t>
  </si>
  <si>
    <t>Bộ Tranh mẫu giáo 5-6 tuổi theo chủ đề</t>
  </si>
  <si>
    <t>Bộ dụng cụ lao động</t>
  </si>
  <si>
    <t>Bộ đồ chơi nhà bếp</t>
  </si>
  <si>
    <t>Bộ đồ chơi đồ dùng gia đình</t>
  </si>
  <si>
    <t>Bộ đồ chơi đồ dùng ăn uống</t>
  </si>
  <si>
    <t>Bộ trang phục công an</t>
  </si>
  <si>
    <t>Doanh trại bộ đội</t>
  </si>
  <si>
    <t>Bộ trang phục bộ đội</t>
  </si>
  <si>
    <t>Bộ trang phục công nhân</t>
  </si>
  <si>
    <t>Bộ trang phục bác sỹ</t>
  </si>
  <si>
    <t>Băng/đĩa hình các hoạt động giáo dục theo chủ đề</t>
  </si>
  <si>
    <t>NHÓM TRẺ 3 - 12 THÁNG TUỔI ( 15 TRẺ)</t>
  </si>
  <si>
    <t>Tên thiết bị, đồ chơi</t>
  </si>
  <si>
    <t xml:space="preserve">Đất nặn </t>
  </si>
  <si>
    <t xml:space="preserve">Bảng con </t>
  </si>
  <si>
    <t xml:space="preserve">Bộ nhận biết, tập nói </t>
  </si>
  <si>
    <t xml:space="preserve">Băng/đĩa các bài hát, nhạc không lời, dân ca, hát ru, thơ </t>
  </si>
  <si>
    <t xml:space="preserve">Đàn  Xylophone </t>
  </si>
  <si>
    <t xml:space="preserve">Băng/đĩa hát, nhạc không lời, dân ca, hát ru, thơ </t>
  </si>
  <si>
    <t>Bộ búa cọc</t>
  </si>
  <si>
    <t>Bộ tháo lắp vòng</t>
  </si>
  <si>
    <t>Bút sáp, phấn vẽ</t>
  </si>
  <si>
    <t>Quy ra định mức/trẻ</t>
  </si>
  <si>
    <t>Thời gian sử dụng trung bình (Năm)</t>
  </si>
  <si>
    <t>Định mức tiêu hao trong năm học</t>
  </si>
  <si>
    <t xml:space="preserve">ĐỊNH MỨC TIÊU HAO THIẾT BỊ ĐỂ CHĂM SÓC, GIÁO DỤC </t>
  </si>
  <si>
    <t>MỘT TRẺ MẦM NON TRONG MỘT NĂM HỌC</t>
  </si>
  <si>
    <t>Quy ra định mức/học sinh</t>
  </si>
  <si>
    <t xml:space="preserve">ĐỊNH MỨC TIÊU HAO THIẾT BỊ ĐỂ GIÁO DỤC </t>
  </si>
  <si>
    <t>MỘT HỌC SINH TIỂU HỌC TRONG MỘT NĂM HỌC</t>
  </si>
  <si>
    <t>MỘT HỌC SINH TRUNG HỌC CƠ SỞ TRONG MỘT NĂM HỌC</t>
  </si>
  <si>
    <t>Định mức này tính cho 1 trường Tiểu học có 20 lớp, mỗi khối 4 lớp, mỗi lớp 35 học sinh</t>
  </si>
  <si>
    <t>Định mức này tính cho 1 trường THCS có 12 lớp, mỗi khối 3 lớp, mỗi lớp 45 học sinh</t>
  </si>
  <si>
    <t>Định mức này tính cho 1 trường THPT có 27 lớp, mỗi khối 9 lớp, mỗi lớp 45 học sinh</t>
  </si>
  <si>
    <t>MỘT HỌC SINH TRUNG HỌC PHỔ THÔNG TRONG MỘT NĂM HỌC</t>
  </si>
  <si>
    <t>Định mức này tính cho 1 TT GDTX có 9 lớp, mỗi khối 3 lớp, mỗi lớp 45 học sinh</t>
  </si>
  <si>
    <t>MỘT HỌC SINH HỌC BỔ TÚC TRUNG HỌC PHỔ THÔNG TRONG MỘT NĂM HỌC</t>
  </si>
  <si>
    <t>(Kèm theo Công văn số 2298/SGDĐT-KHTC ngày 07/12/2021 của Sở GD&amp;ĐT)</t>
  </si>
  <si>
    <t>Biểu 1 - MN</t>
  </si>
  <si>
    <t>Biểu 2 - TH</t>
  </si>
  <si>
    <t>Biểu 3-THCS</t>
  </si>
  <si>
    <t>Biểu 4- THPT</t>
  </si>
  <si>
    <t>Biểu 5 - GDTX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</si>
</sst>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
  </numFmts>
  <fonts count="63" x14ac:knownFonts="1">
    <font>
      <sz val="12"/>
      <color theme="1"/>
      <name val="Times New Roman"/>
      <family val="2"/>
    </font>
    <font>
      <u/>
      <sz val="12"/>
      <color theme="10"/>
      <name val="Times New Roman"/>
      <family val="2"/>
    </font>
    <font>
      <i/>
      <sz val="11"/>
      <color theme="1"/>
      <name val="Times New Roman"/>
      <family val="1"/>
    </font>
    <font>
      <b/>
      <sz val="10"/>
      <color theme="1"/>
      <name val="Times New Roman"/>
      <family val="1"/>
      <charset val="163"/>
    </font>
    <font>
      <sz val="10"/>
      <color theme="1"/>
      <name val="Times New Roman"/>
      <family val="1"/>
      <charset val="163"/>
    </font>
    <font>
      <vertAlign val="superscript"/>
      <sz val="10"/>
      <color theme="1"/>
      <name val="Times New Roman"/>
      <family val="1"/>
      <charset val="163"/>
    </font>
    <font>
      <strike/>
      <sz val="10"/>
      <color theme="1"/>
      <name val="Times New Roman"/>
      <family val="1"/>
      <charset val="163"/>
    </font>
    <font>
      <b/>
      <sz val="11"/>
      <color theme="1"/>
      <name val="Times New Roman"/>
      <family val="1"/>
    </font>
    <font>
      <sz val="11"/>
      <color theme="1"/>
      <name val="Times New Roman"/>
      <family val="2"/>
    </font>
    <font>
      <b/>
      <sz val="11"/>
      <color rgb="FF000000"/>
      <name val="Times New Roman"/>
      <family val="1"/>
    </font>
    <font>
      <sz val="11"/>
      <color theme="1"/>
      <name val="Times New Roman"/>
      <family val="1"/>
    </font>
    <font>
      <sz val="11"/>
      <color rgb="FF000000"/>
      <name val="Times New Roman"/>
      <family val="1"/>
    </font>
    <font>
      <i/>
      <sz val="11"/>
      <color rgb="FF000000"/>
      <name val="Times New Roman"/>
      <family val="1"/>
    </font>
    <font>
      <b/>
      <i/>
      <sz val="11"/>
      <color theme="1"/>
      <name val="Times New Roman"/>
      <family val="1"/>
    </font>
    <font>
      <b/>
      <i/>
      <u/>
      <sz val="11"/>
      <color theme="1"/>
      <name val="Times New Roman"/>
      <family val="1"/>
    </font>
    <font>
      <sz val="11"/>
      <color rgb="FFFF0000"/>
      <name val="Times New Roman"/>
      <family val="1"/>
    </font>
    <font>
      <i/>
      <vertAlign val="superscript"/>
      <sz val="11"/>
      <color theme="1"/>
      <name val="Times New Roman"/>
      <family val="1"/>
    </font>
    <font>
      <vertAlign val="superscript"/>
      <sz val="11"/>
      <color theme="1"/>
      <name val="Times New Roman"/>
      <family val="1"/>
    </font>
    <font>
      <vertAlign val="subscript"/>
      <sz val="11"/>
      <color theme="1"/>
      <name val="Times New Roman"/>
      <family val="1"/>
    </font>
    <font>
      <sz val="11"/>
      <name val="Times New Roman"/>
      <family val="1"/>
    </font>
    <font>
      <b/>
      <sz val="11"/>
      <color theme="1"/>
      <name val="Times New Roman"/>
      <family val="1"/>
      <charset val="163"/>
    </font>
    <font>
      <sz val="11"/>
      <color theme="1"/>
      <name val="Times New Roman"/>
      <family val="1"/>
      <charset val="163"/>
    </font>
    <font>
      <b/>
      <sz val="11"/>
      <color rgb="FF0000CC"/>
      <name val="Times New Roman"/>
      <family val="1"/>
      <charset val="163"/>
    </font>
    <font>
      <b/>
      <sz val="11"/>
      <color rgb="FFFF0000"/>
      <name val="Times New Roman"/>
      <family val="1"/>
      <charset val="163"/>
    </font>
    <font>
      <b/>
      <i/>
      <u/>
      <sz val="11"/>
      <color theme="1"/>
      <name val="Times New Roman"/>
      <family val="1"/>
      <charset val="163"/>
    </font>
    <font>
      <b/>
      <i/>
      <sz val="11"/>
      <color theme="1"/>
      <name val="Times New Roman"/>
      <family val="1"/>
      <charset val="163"/>
    </font>
    <font>
      <sz val="11"/>
      <color rgb="FF000000"/>
      <name val="Times New Roman"/>
      <family val="1"/>
      <charset val="163"/>
    </font>
    <font>
      <sz val="11"/>
      <name val="Times New Roman"/>
      <family val="1"/>
      <charset val="163"/>
    </font>
    <font>
      <sz val="11"/>
      <color rgb="FF0070C0"/>
      <name val="Times New Roman"/>
      <family val="1"/>
      <charset val="163"/>
    </font>
    <font>
      <b/>
      <sz val="11"/>
      <color rgb="FF000000"/>
      <name val="Times New Roman"/>
      <family val="1"/>
      <charset val="163"/>
    </font>
    <font>
      <i/>
      <sz val="11"/>
      <color theme="1"/>
      <name val="Times New Roman"/>
      <family val="1"/>
      <charset val="163"/>
    </font>
    <font>
      <sz val="9"/>
      <color theme="1"/>
      <name val="Times New Roman"/>
      <family val="1"/>
      <charset val="163"/>
    </font>
    <font>
      <vertAlign val="superscript"/>
      <sz val="11"/>
      <color theme="1"/>
      <name val="Times New Roman"/>
      <family val="1"/>
      <charset val="163"/>
    </font>
    <font>
      <i/>
      <sz val="11"/>
      <color rgb="FF000000"/>
      <name val="Times New Roman"/>
      <family val="1"/>
      <charset val="163"/>
    </font>
    <font>
      <b/>
      <sz val="11"/>
      <color rgb="FF000000"/>
      <name val="Calibri"/>
      <family val="2"/>
      <charset val="163"/>
    </font>
    <font>
      <sz val="11"/>
      <color theme="1"/>
      <name val="Calibri"/>
      <family val="2"/>
      <charset val="163"/>
    </font>
    <font>
      <i/>
      <vertAlign val="superscript"/>
      <sz val="11"/>
      <color theme="1"/>
      <name val="Times New Roman"/>
      <family val="1"/>
      <charset val="163"/>
    </font>
    <font>
      <b/>
      <i/>
      <sz val="11"/>
      <color theme="1"/>
      <name val="Times New Roman"/>
      <family val="2"/>
    </font>
    <font>
      <b/>
      <i/>
      <sz val="11"/>
      <color rgb="FF000000"/>
      <name val="Times New Roman"/>
      <family val="1"/>
      <charset val="163"/>
    </font>
    <font>
      <vertAlign val="subscript"/>
      <sz val="11"/>
      <color theme="1"/>
      <name val="Times New Roman"/>
      <family val="1"/>
      <charset val="163"/>
    </font>
    <font>
      <sz val="11"/>
      <color rgb="FFFF0000"/>
      <name val="Times New Roman"/>
      <family val="1"/>
      <charset val="163"/>
    </font>
    <font>
      <sz val="11"/>
      <color rgb="FF000000"/>
      <name val="Calibri"/>
      <family val="2"/>
      <charset val="163"/>
    </font>
    <font>
      <vertAlign val="subscript"/>
      <sz val="11"/>
      <name val="Times New Roman"/>
      <family val="1"/>
    </font>
    <font>
      <b/>
      <sz val="11"/>
      <name val="Times New Roman"/>
      <family val="1"/>
      <charset val="163"/>
    </font>
    <font>
      <sz val="11"/>
      <color rgb="FF00B0F0"/>
      <name val="Times New Roman"/>
      <family val="1"/>
      <charset val="163"/>
    </font>
    <font>
      <b/>
      <sz val="12"/>
      <color indexed="8"/>
      <name val="Times New Roman"/>
      <family val="1"/>
    </font>
    <font>
      <sz val="12"/>
      <color indexed="8"/>
      <name val="Times New Roman"/>
      <family val="2"/>
    </font>
    <font>
      <b/>
      <sz val="11"/>
      <color rgb="FF0070C0"/>
      <name val="Times New Roman"/>
      <family val="1"/>
      <charset val="163"/>
    </font>
    <font>
      <b/>
      <sz val="11"/>
      <color rgb="FF0070C0"/>
      <name val="Times New Roman"/>
      <family val="1"/>
    </font>
    <font>
      <i/>
      <sz val="10"/>
      <color theme="1"/>
      <name val="Times New Roman"/>
      <family val="1"/>
      <charset val="163"/>
    </font>
    <font>
      <i/>
      <vertAlign val="superscript"/>
      <sz val="10"/>
      <color theme="1"/>
      <name val="Times New Roman"/>
      <family val="1"/>
      <charset val="163"/>
    </font>
    <font>
      <sz val="12"/>
      <name val="Times New Roman"/>
      <family val="1"/>
    </font>
    <font>
      <sz val="10"/>
      <name val="Arial"/>
      <family val="2"/>
      <charset val="163"/>
    </font>
    <font>
      <sz val="11"/>
      <color theme="1"/>
      <name val="Arial"/>
      <family val="2"/>
    </font>
    <font>
      <sz val="11"/>
      <color indexed="8"/>
      <name val="Arial"/>
      <family val="2"/>
    </font>
    <font>
      <b/>
      <sz val="12"/>
      <name val="Times New Roman"/>
      <family val="1"/>
    </font>
    <font>
      <sz val="12"/>
      <color theme="1"/>
      <name val="Times New Roman"/>
      <family val="1"/>
    </font>
    <font>
      <b/>
      <sz val="10"/>
      <color theme="1"/>
      <name val="Times New Roman"/>
      <family val="1"/>
    </font>
    <font>
      <sz val="10"/>
      <color theme="1"/>
      <name val="Times New Roman"/>
      <family val="1"/>
    </font>
    <font>
      <sz val="9"/>
      <name val="Times New Roman"/>
      <family val="1"/>
    </font>
    <font>
      <u/>
      <sz val="11"/>
      <name val="Times New Roman"/>
      <family val="1"/>
    </font>
    <font>
      <b/>
      <sz val="10"/>
      <name val="Times New Roman"/>
      <family val="1"/>
    </font>
    <font>
      <i/>
      <sz val="12"/>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indexed="9"/>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applyNumberFormat="0" applyFill="0" applyBorder="0" applyAlignment="0" applyProtection="0"/>
    <xf numFmtId="43" fontId="46" fillId="0" borderId="0" applyFont="0" applyFill="0" applyBorder="0" applyAlignment="0" applyProtection="0"/>
    <xf numFmtId="0" fontId="52" fillId="0" borderId="0"/>
    <xf numFmtId="0" fontId="53" fillId="0" borderId="0"/>
    <xf numFmtId="43" fontId="54" fillId="0" borderId="0" applyFont="0" applyFill="0" applyBorder="0" applyAlignment="0" applyProtection="0"/>
  </cellStyleXfs>
  <cellXfs count="496">
    <xf numFmtId="0" fontId="0" fillId="0" borderId="0" xfId="0"/>
    <xf numFmtId="0" fontId="4" fillId="0" borderId="1" xfId="0" applyFont="1" applyBorder="1" applyAlignment="1">
      <alignment vertical="center" wrapText="1"/>
    </xf>
    <xf numFmtId="0" fontId="3"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vertical="center"/>
    </xf>
    <xf numFmtId="0" fontId="7" fillId="0" borderId="6" xfId="0" applyFont="1" applyBorder="1" applyAlignment="1">
      <alignment vertical="center" wrapText="1"/>
    </xf>
    <xf numFmtId="0" fontId="7" fillId="0" borderId="3" xfId="0" applyFont="1" applyBorder="1" applyAlignment="1">
      <alignment vertical="center"/>
    </xf>
    <xf numFmtId="0" fontId="7" fillId="0" borderId="5" xfId="0" applyFont="1" applyBorder="1" applyAlignment="1">
      <alignment vertical="center"/>
    </xf>
    <xf numFmtId="0" fontId="7" fillId="0" borderId="4" xfId="0" applyFont="1" applyBorder="1" applyAlignment="1">
      <alignment vertical="center" wrapText="1"/>
    </xf>
    <xf numFmtId="0" fontId="10" fillId="0" borderId="1" xfId="0" applyFont="1" applyBorder="1" applyAlignment="1">
      <alignment horizontal="center" vertical="center" wrapText="1"/>
    </xf>
    <xf numFmtId="0" fontId="9" fillId="0" borderId="4"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7" xfId="0"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2" xfId="0" applyFont="1" applyBorder="1" applyAlignment="1">
      <alignment vertical="center" wrapText="1"/>
    </xf>
    <xf numFmtId="0" fontId="10" fillId="0" borderId="1" xfId="0" applyFont="1" applyBorder="1" applyAlignment="1">
      <alignment horizontal="justify" vertical="center" wrapText="1"/>
    </xf>
    <xf numFmtId="0" fontId="10" fillId="0" borderId="3" xfId="0" applyFont="1" applyBorder="1" applyAlignment="1">
      <alignment vertical="center" wrapText="1"/>
    </xf>
    <xf numFmtId="0" fontId="7" fillId="2" borderId="5" xfId="0" applyFont="1" applyFill="1" applyBorder="1" applyAlignment="1">
      <alignment vertical="center"/>
    </xf>
    <xf numFmtId="0" fontId="7" fillId="2" borderId="4" xfId="0" applyFont="1" applyFill="1" applyBorder="1" applyAlignment="1">
      <alignment vertical="center" wrapText="1"/>
    </xf>
    <xf numFmtId="0" fontId="10" fillId="0" borderId="2" xfId="0" applyFont="1" applyBorder="1" applyAlignment="1">
      <alignment vertical="center"/>
    </xf>
    <xf numFmtId="0" fontId="10" fillId="0" borderId="7" xfId="0" applyFont="1" applyBorder="1" applyAlignment="1">
      <alignment vertical="center"/>
    </xf>
    <xf numFmtId="0" fontId="10" fillId="0" borderId="3" xfId="0" applyFont="1" applyBorder="1" applyAlignment="1">
      <alignment vertical="center"/>
    </xf>
    <xf numFmtId="0" fontId="10" fillId="0" borderId="1" xfId="0" applyFont="1" applyBorder="1" applyAlignment="1">
      <alignment vertical="center" wrapText="1"/>
    </xf>
    <xf numFmtId="0" fontId="7" fillId="0" borderId="0" xfId="0" applyFont="1" applyAlignment="1">
      <alignment vertical="center"/>
    </xf>
    <xf numFmtId="0" fontId="10" fillId="0" borderId="0" xfId="0" applyFont="1" applyAlignment="1">
      <alignment vertical="center"/>
    </xf>
    <xf numFmtId="0" fontId="7" fillId="0" borderId="1" xfId="0" applyFont="1" applyBorder="1" applyAlignment="1">
      <alignment vertical="center" wrapText="1"/>
    </xf>
    <xf numFmtId="0" fontId="10"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wrapText="1"/>
    </xf>
    <xf numFmtId="0" fontId="7" fillId="0" borderId="1" xfId="0" applyFont="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3" fillId="0" borderId="5" xfId="0" applyFont="1" applyBorder="1" applyAlignment="1">
      <alignment vertical="center"/>
    </xf>
    <xf numFmtId="0" fontId="13" fillId="0" borderId="4" xfId="0" applyFont="1" applyBorder="1" applyAlignment="1">
      <alignment vertical="center" wrapText="1"/>
    </xf>
    <xf numFmtId="0" fontId="13" fillId="0" borderId="11" xfId="0" applyFont="1" applyBorder="1" applyAlignment="1">
      <alignment vertical="center" wrapText="1"/>
    </xf>
    <xf numFmtId="0" fontId="10"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10" fillId="0" borderId="5" xfId="0" applyFont="1" applyBorder="1" applyAlignment="1">
      <alignment vertical="center" wrapText="1"/>
    </xf>
    <xf numFmtId="0" fontId="13" fillId="0" borderId="0" xfId="0" applyFont="1" applyAlignment="1">
      <alignment horizontal="left" vertical="center"/>
    </xf>
    <xf numFmtId="0" fontId="10"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10" fillId="2" borderId="2" xfId="0" applyFont="1" applyFill="1" applyBorder="1" applyAlignment="1">
      <alignment vertical="center" wrapText="1"/>
    </xf>
    <xf numFmtId="0" fontId="10" fillId="2" borderId="2" xfId="0" applyFont="1" applyFill="1" applyBorder="1" applyAlignment="1">
      <alignment vertical="center"/>
    </xf>
    <xf numFmtId="0" fontId="13" fillId="0" borderId="5" xfId="0" applyFont="1" applyBorder="1" applyAlignment="1">
      <alignment vertical="center" wrapText="1"/>
    </xf>
    <xf numFmtId="0" fontId="2" fillId="0" borderId="5" xfId="0" applyFont="1" applyBorder="1" applyAlignment="1">
      <alignment vertical="center" wrapText="1"/>
    </xf>
    <xf numFmtId="0" fontId="11" fillId="0" borderId="1" xfId="0" applyFont="1" applyBorder="1" applyAlignment="1">
      <alignment vertical="center"/>
    </xf>
    <xf numFmtId="0" fontId="19" fillId="0" borderId="2" xfId="0" applyFont="1" applyBorder="1" applyAlignment="1">
      <alignment vertical="center" wrapText="1"/>
    </xf>
    <xf numFmtId="0" fontId="9" fillId="0" borderId="1" xfId="0" applyFont="1" applyBorder="1" applyAlignment="1">
      <alignment vertical="center"/>
    </xf>
    <xf numFmtId="0" fontId="8" fillId="0" borderId="0" xfId="0" applyFont="1" applyAlignment="1">
      <alignment horizontal="left" vertical="center"/>
    </xf>
    <xf numFmtId="0" fontId="13" fillId="0" borderId="1" xfId="0" applyFont="1" applyBorder="1" applyAlignment="1">
      <alignment vertical="center" wrapText="1"/>
    </xf>
    <xf numFmtId="0" fontId="7" fillId="0" borderId="2" xfId="0"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2"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7"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9" fillId="0" borderId="5" xfId="0" applyFont="1" applyBorder="1" applyAlignment="1">
      <alignment horizontal="left" vertical="center"/>
    </xf>
    <xf numFmtId="0" fontId="11" fillId="0" borderId="2" xfId="0" applyFont="1" applyBorder="1" applyAlignment="1">
      <alignment horizontal="left" vertical="center" wrapText="1"/>
    </xf>
    <xf numFmtId="0" fontId="11" fillId="0" borderId="7"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7" fillId="2" borderId="5" xfId="0" applyFont="1" applyFill="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xf>
    <xf numFmtId="0" fontId="2" fillId="0" borderId="5" xfId="0" applyFont="1" applyBorder="1" applyAlignment="1">
      <alignment horizontal="left" vertical="center"/>
    </xf>
    <xf numFmtId="0" fontId="11" fillId="0" borderId="1"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9" fillId="0" borderId="1" xfId="0" applyFont="1" applyBorder="1" applyAlignment="1">
      <alignment horizontal="left" vertical="center"/>
    </xf>
    <xf numFmtId="0" fontId="13" fillId="0" borderId="1" xfId="0" applyFont="1" applyBorder="1" applyAlignment="1">
      <alignment horizontal="left" vertical="center"/>
    </xf>
    <xf numFmtId="0" fontId="2" fillId="0" borderId="1" xfId="0" applyFont="1" applyBorder="1" applyAlignment="1">
      <alignment horizontal="left" vertical="center"/>
    </xf>
    <xf numFmtId="0" fontId="8" fillId="0" borderId="1" xfId="0" applyFont="1" applyBorder="1" applyAlignment="1">
      <alignment horizontal="left" vertical="center"/>
    </xf>
    <xf numFmtId="0" fontId="10" fillId="0" borderId="3" xfId="0" applyFont="1" applyBorder="1" applyAlignment="1">
      <alignment horizontal="left" vertical="center"/>
    </xf>
    <xf numFmtId="0" fontId="10"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7" fillId="2" borderId="4" xfId="0" applyFont="1" applyFill="1" applyBorder="1" applyAlignment="1">
      <alignment horizontal="left" vertical="center"/>
    </xf>
    <xf numFmtId="0" fontId="7" fillId="0" borderId="7" xfId="0" applyFont="1" applyBorder="1" applyAlignment="1">
      <alignment horizontal="left" vertical="center"/>
    </xf>
    <xf numFmtId="0" fontId="13" fillId="0" borderId="4" xfId="0" applyFont="1" applyBorder="1" applyAlignment="1">
      <alignment horizontal="left" vertical="center"/>
    </xf>
    <xf numFmtId="0" fontId="2" fillId="0" borderId="4" xfId="0" applyFont="1" applyBorder="1" applyAlignment="1">
      <alignment horizontal="left"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vertical="center" wrapText="1"/>
    </xf>
    <xf numFmtId="0" fontId="10" fillId="0" borderId="1" xfId="0" applyFont="1" applyBorder="1" applyAlignment="1">
      <alignment horizontal="center" vertical="center"/>
    </xf>
    <xf numFmtId="0" fontId="7" fillId="2" borderId="1" xfId="0" applyFont="1" applyFill="1" applyBorder="1" applyAlignment="1">
      <alignment horizontal="justify" vertical="center"/>
    </xf>
    <xf numFmtId="0" fontId="9" fillId="0" borderId="1" xfId="0" applyFont="1" applyBorder="1" applyAlignment="1">
      <alignment horizontal="center" vertical="center"/>
    </xf>
    <xf numFmtId="0" fontId="7" fillId="0" borderId="1" xfId="0" applyFont="1" applyBorder="1" applyAlignment="1">
      <alignment horizontal="right" vertical="center"/>
    </xf>
    <xf numFmtId="0" fontId="10" fillId="0" borderId="1" xfId="0" applyFont="1" applyBorder="1" applyAlignment="1">
      <alignment horizontal="right" vertical="center"/>
    </xf>
    <xf numFmtId="0" fontId="10" fillId="2" borderId="1" xfId="0" applyFont="1" applyFill="1" applyBorder="1" applyAlignment="1">
      <alignment horizontal="center" vertical="center"/>
    </xf>
    <xf numFmtId="0" fontId="11" fillId="0" borderId="1" xfId="0" applyFont="1" applyBorder="1" applyAlignment="1">
      <alignment horizontal="center" vertical="center"/>
    </xf>
    <xf numFmtId="0" fontId="2" fillId="0" borderId="2" xfId="0" applyFont="1" applyBorder="1" applyAlignment="1">
      <alignment vertical="center"/>
    </xf>
    <xf numFmtId="0" fontId="7" fillId="0" borderId="4" xfId="0" applyFont="1" applyBorder="1" applyAlignment="1">
      <alignment horizontal="left" vertical="center" wrapText="1"/>
    </xf>
    <xf numFmtId="0" fontId="10" fillId="0" borderId="2" xfId="0"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quotePrefix="1"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9"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0" fillId="0" borderId="2" xfId="0" quotePrefix="1"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20" fillId="0" borderId="0" xfId="0" applyFont="1" applyAlignment="1">
      <alignment vertical="center"/>
    </xf>
    <xf numFmtId="0" fontId="20"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 xfId="0"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1" fillId="0" borderId="0" xfId="0" applyFont="1" applyAlignment="1">
      <alignment vertical="center"/>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0" fontId="20" fillId="0" borderId="3"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5" xfId="0" applyFont="1" applyBorder="1" applyAlignment="1">
      <alignment vertical="center"/>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0" fontId="20" fillId="0" borderId="7" xfId="0" applyFont="1" applyBorder="1" applyAlignment="1">
      <alignment vertical="center" wrapText="1"/>
    </xf>
    <xf numFmtId="0" fontId="25" fillId="0" borderId="1" xfId="0" applyFont="1" applyBorder="1" applyAlignment="1">
      <alignmen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6" fillId="0" borderId="2" xfId="0" applyFont="1" applyBorder="1" applyAlignment="1">
      <alignment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1" fillId="0" borderId="2" xfId="0" applyFont="1" applyBorder="1" applyAlignment="1">
      <alignment horizontal="left" vertical="center" wrapText="1"/>
    </xf>
    <xf numFmtId="0" fontId="27" fillId="0" borderId="1" xfId="0" applyFont="1" applyBorder="1" applyAlignment="1">
      <alignment vertical="center" wrapText="1"/>
    </xf>
    <xf numFmtId="0" fontId="21" fillId="0" borderId="1" xfId="0" applyFont="1" applyBorder="1" applyAlignment="1">
      <alignment vertical="center"/>
    </xf>
    <xf numFmtId="0" fontId="20" fillId="0" borderId="1" xfId="0" applyFont="1" applyBorder="1" applyAlignment="1">
      <alignment vertical="center"/>
    </xf>
    <xf numFmtId="0" fontId="21" fillId="0" borderId="7" xfId="0" applyFont="1" applyBorder="1" applyAlignment="1">
      <alignment vertical="center" wrapText="1"/>
    </xf>
    <xf numFmtId="0" fontId="21" fillId="0" borderId="1" xfId="0" applyFont="1" applyBorder="1" applyAlignment="1">
      <alignment horizontal="justify"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wrapText="1"/>
    </xf>
    <xf numFmtId="0" fontId="29" fillId="0" borderId="5" xfId="0" applyFont="1" applyBorder="1" applyAlignment="1">
      <alignment vertical="center"/>
    </xf>
    <xf numFmtId="0" fontId="26" fillId="0" borderId="1" xfId="0" applyFont="1" applyBorder="1" applyAlignment="1">
      <alignment horizontal="justify" vertical="center" wrapText="1"/>
    </xf>
    <xf numFmtId="0" fontId="26" fillId="0" borderId="1" xfId="0" applyFont="1" applyBorder="1" applyAlignment="1">
      <alignment vertical="center" wrapText="1"/>
    </xf>
    <xf numFmtId="0" fontId="26" fillId="0" borderId="0" xfId="0" applyFont="1" applyAlignment="1">
      <alignment vertical="center"/>
    </xf>
    <xf numFmtId="0" fontId="29" fillId="0" borderId="4" xfId="0" applyFont="1" applyBorder="1" applyAlignment="1">
      <alignment horizontal="center" vertical="center" wrapText="1"/>
    </xf>
    <xf numFmtId="0" fontId="25" fillId="0" borderId="0" xfId="0" applyFont="1" applyAlignment="1">
      <alignment vertical="center"/>
    </xf>
    <xf numFmtId="0" fontId="26" fillId="0" borderId="7" xfId="0" applyFont="1" applyBorder="1" applyAlignment="1">
      <alignment vertical="center" wrapText="1"/>
    </xf>
    <xf numFmtId="0" fontId="21" fillId="0" borderId="2" xfId="0" applyFont="1" applyBorder="1" applyAlignment="1">
      <alignment horizontal="center" vertical="center" wrapText="1"/>
    </xf>
    <xf numFmtId="0" fontId="30" fillId="0" borderId="5" xfId="0" applyFont="1" applyBorder="1" applyAlignment="1">
      <alignment vertical="center"/>
    </xf>
    <xf numFmtId="0" fontId="30" fillId="0" borderId="4"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quotePrefix="1" applyFont="1" applyBorder="1" applyAlignment="1">
      <alignment horizontal="center" vertical="center"/>
    </xf>
    <xf numFmtId="0" fontId="21" fillId="0" borderId="1" xfId="0" quotePrefix="1" applyFont="1" applyBorder="1" applyAlignment="1">
      <alignment horizontal="lef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21" fillId="2" borderId="1" xfId="0" applyFont="1" applyFill="1" applyBorder="1" applyAlignment="1">
      <alignment vertical="center"/>
    </xf>
    <xf numFmtId="0" fontId="21" fillId="0" borderId="2" xfId="0" applyFont="1" applyBorder="1" applyAlignment="1">
      <alignment vertical="center"/>
    </xf>
    <xf numFmtId="0" fontId="21" fillId="0" borderId="2" xfId="0" applyFont="1" applyBorder="1" applyAlignment="1">
      <alignment horizontal="left" vertical="center"/>
    </xf>
    <xf numFmtId="0" fontId="26" fillId="0" borderId="1" xfId="0" applyFont="1" applyBorder="1" applyAlignment="1">
      <alignment vertical="center"/>
    </xf>
    <xf numFmtId="0" fontId="29" fillId="0" borderId="1" xfId="0" applyFont="1" applyBorder="1" applyAlignment="1">
      <alignment vertical="center"/>
    </xf>
    <xf numFmtId="0" fontId="31" fillId="0" borderId="1" xfId="0" applyFont="1" applyBorder="1" applyAlignment="1">
      <alignment horizontal="center" vertical="center" wrapText="1"/>
    </xf>
    <xf numFmtId="0" fontId="21"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left" vertical="center"/>
    </xf>
    <xf numFmtId="0" fontId="20" fillId="0" borderId="5" xfId="0" applyFont="1" applyBorder="1" applyAlignment="1">
      <alignment horizontal="left" vertical="center"/>
    </xf>
    <xf numFmtId="0" fontId="20" fillId="0" borderId="4" xfId="0" applyFont="1" applyBorder="1" applyAlignment="1">
      <alignment horizontal="left" vertical="center" wrapText="1"/>
    </xf>
    <xf numFmtId="0" fontId="21" fillId="0" borderId="5" xfId="0" applyFont="1" applyBorder="1" applyAlignment="1">
      <alignment horizontal="left" vertical="center"/>
    </xf>
    <xf numFmtId="0" fontId="21" fillId="0" borderId="4" xfId="0" applyFont="1" applyBorder="1" applyAlignment="1">
      <alignment horizontal="left" vertical="center" wrapText="1"/>
    </xf>
    <xf numFmtId="0" fontId="21" fillId="0" borderId="1" xfId="0" applyFont="1" applyBorder="1" applyAlignment="1">
      <alignment horizontal="left" vertical="center"/>
    </xf>
    <xf numFmtId="0" fontId="29" fillId="0" borderId="0" xfId="0" applyFont="1" applyAlignment="1">
      <alignment vertical="center"/>
    </xf>
    <xf numFmtId="0" fontId="29" fillId="0" borderId="2" xfId="0" applyFont="1" applyBorder="1" applyAlignment="1">
      <alignment vertical="center" wrapText="1"/>
    </xf>
    <xf numFmtId="0" fontId="29" fillId="0" borderId="2" xfId="0" applyFont="1" applyBorder="1" applyAlignment="1">
      <alignment horizontal="left" vertical="center"/>
    </xf>
    <xf numFmtId="0" fontId="29" fillId="0" borderId="3" xfId="0" applyFont="1" applyBorder="1" applyAlignment="1">
      <alignment vertical="center" wrapText="1"/>
    </xf>
    <xf numFmtId="0" fontId="29" fillId="0" borderId="3" xfId="0" applyFont="1" applyBorder="1" applyAlignment="1">
      <alignment horizontal="left" vertical="center"/>
    </xf>
    <xf numFmtId="0" fontId="29" fillId="0" borderId="1" xfId="0" applyFont="1" applyBorder="1" applyAlignment="1">
      <alignment horizontal="justify" vertical="center" wrapText="1"/>
    </xf>
    <xf numFmtId="0" fontId="29" fillId="0" borderId="5" xfId="0" applyFont="1" applyBorder="1" applyAlignment="1">
      <alignment horizontal="left" vertical="center"/>
    </xf>
    <xf numFmtId="0" fontId="29" fillId="0" borderId="4" xfId="0" applyFont="1" applyBorder="1" applyAlignment="1">
      <alignment horizontal="left" vertical="center" wrapText="1"/>
    </xf>
    <xf numFmtId="0" fontId="26" fillId="0" borderId="2" xfId="0" applyFont="1" applyBorder="1" applyAlignment="1">
      <alignment horizontal="left" vertical="center" wrapText="1"/>
    </xf>
    <xf numFmtId="0" fontId="29" fillId="0" borderId="7" xfId="0" applyFont="1" applyBorder="1" applyAlignment="1">
      <alignment horizontal="left" vertical="center"/>
    </xf>
    <xf numFmtId="0" fontId="26" fillId="0" borderId="1" xfId="0" applyFont="1" applyBorder="1" applyAlignment="1">
      <alignment horizontal="left" vertical="center" wrapText="1"/>
    </xf>
    <xf numFmtId="0" fontId="26" fillId="0" borderId="3" xfId="0" applyFont="1" applyBorder="1" applyAlignment="1">
      <alignment vertical="center" wrapText="1"/>
    </xf>
    <xf numFmtId="0" fontId="29" fillId="0" borderId="7" xfId="0" applyFont="1" applyBorder="1" applyAlignment="1">
      <alignment vertical="center" wrapText="1"/>
    </xf>
    <xf numFmtId="0" fontId="33" fillId="0" borderId="2" xfId="0" applyFont="1" applyBorder="1" applyAlignment="1">
      <alignment horizontal="left" vertical="center" wrapText="1"/>
    </xf>
    <xf numFmtId="0" fontId="29" fillId="0" borderId="1" xfId="0" applyFont="1" applyBorder="1" applyAlignment="1">
      <alignment vertical="center" wrapText="1"/>
    </xf>
    <xf numFmtId="0" fontId="29" fillId="0" borderId="1" xfId="0" applyFont="1" applyBorder="1" applyAlignment="1">
      <alignment horizontal="left" vertical="center"/>
    </xf>
    <xf numFmtId="0" fontId="34" fillId="0" borderId="0" xfId="0" applyFont="1" applyAlignment="1">
      <alignment horizontal="justify" vertical="center"/>
    </xf>
    <xf numFmtId="0" fontId="21" fillId="0" borderId="0" xfId="0" applyFont="1" applyAlignment="1">
      <alignment horizontal="justify" vertical="center"/>
    </xf>
    <xf numFmtId="0" fontId="20" fillId="0" borderId="1" xfId="0" applyFont="1" applyBorder="1" applyAlignment="1">
      <alignment horizontal="left" vertical="center" wrapText="1"/>
    </xf>
    <xf numFmtId="0" fontId="20" fillId="0" borderId="3" xfId="0" applyFont="1" applyBorder="1" applyAlignment="1">
      <alignment horizontal="left" vertical="center" wrapText="1"/>
    </xf>
    <xf numFmtId="0" fontId="20" fillId="0" borderId="2" xfId="0" applyFont="1" applyBorder="1" applyAlignment="1">
      <alignment horizontal="left" vertical="center"/>
    </xf>
    <xf numFmtId="0" fontId="30" fillId="0" borderId="5" xfId="0" applyFont="1" applyBorder="1" applyAlignment="1">
      <alignment horizontal="left" vertical="center"/>
    </xf>
    <xf numFmtId="0" fontId="30" fillId="0" borderId="4" xfId="0" applyFont="1" applyBorder="1" applyAlignment="1">
      <alignment horizontal="left" vertical="center" wrapText="1"/>
    </xf>
    <xf numFmtId="0" fontId="33" fillId="0" borderId="0" xfId="0" applyFont="1" applyAlignment="1">
      <alignment horizontal="center" vertical="center"/>
    </xf>
    <xf numFmtId="0" fontId="38" fillId="0" borderId="5" xfId="0" applyFont="1" applyBorder="1" applyAlignment="1">
      <alignment horizontal="left" vertical="center"/>
    </xf>
    <xf numFmtId="0" fontId="38" fillId="0" borderId="4" xfId="0" applyFont="1" applyBorder="1" applyAlignment="1">
      <alignment horizontal="left" vertical="center" wrapText="1"/>
    </xf>
    <xf numFmtId="0" fontId="38" fillId="0" borderId="2" xfId="0" applyFont="1" applyBorder="1" applyAlignment="1">
      <alignment horizontal="left" vertical="center"/>
    </xf>
    <xf numFmtId="0" fontId="38" fillId="0" borderId="1" xfId="0" applyFont="1" applyBorder="1" applyAlignment="1">
      <alignment horizontal="left" vertical="center"/>
    </xf>
    <xf numFmtId="0" fontId="38" fillId="0" borderId="6" xfId="0" applyFont="1" applyBorder="1" applyAlignment="1">
      <alignment horizontal="left" vertical="center" wrapText="1"/>
    </xf>
    <xf numFmtId="0" fontId="29" fillId="0" borderId="6" xfId="0" applyFont="1" applyBorder="1" applyAlignment="1">
      <alignment horizontal="left" vertical="center" wrapText="1"/>
    </xf>
    <xf numFmtId="0" fontId="26" fillId="0" borderId="2" xfId="0" applyFont="1" applyBorder="1" applyAlignment="1">
      <alignment horizontal="left" vertical="center"/>
    </xf>
    <xf numFmtId="0" fontId="29" fillId="0" borderId="4" xfId="0" applyFont="1" applyBorder="1" applyAlignment="1">
      <alignment horizontal="left" vertical="center"/>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5" fillId="0" borderId="5" xfId="0" applyFont="1" applyBorder="1" applyAlignment="1">
      <alignment horizontal="left" vertical="center"/>
    </xf>
    <xf numFmtId="0" fontId="25" fillId="0" borderId="4" xfId="0" applyFont="1" applyBorder="1" applyAlignment="1">
      <alignment horizontal="left" vertical="center" wrapText="1"/>
    </xf>
    <xf numFmtId="0" fontId="20" fillId="0" borderId="4" xfId="0" applyFont="1" applyBorder="1" applyAlignment="1">
      <alignment horizontal="left" vertical="center"/>
    </xf>
    <xf numFmtId="0" fontId="26" fillId="0" borderId="5" xfId="0" applyFont="1" applyBorder="1" applyAlignment="1">
      <alignment horizontal="left" vertical="center"/>
    </xf>
    <xf numFmtId="0" fontId="26" fillId="0" borderId="4" xfId="0" applyFont="1" applyBorder="1" applyAlignment="1">
      <alignment horizontal="left" vertical="center" wrapText="1"/>
    </xf>
    <xf numFmtId="0" fontId="21" fillId="2" borderId="2" xfId="0" applyFont="1" applyFill="1" applyBorder="1" applyAlignment="1">
      <alignment horizontal="left" vertical="center"/>
    </xf>
    <xf numFmtId="0" fontId="20" fillId="2" borderId="5" xfId="0" applyFont="1" applyFill="1" applyBorder="1" applyAlignment="1">
      <alignment horizontal="left" vertical="center"/>
    </xf>
    <xf numFmtId="0" fontId="20" fillId="2" borderId="4" xfId="0" applyFont="1" applyFill="1" applyBorder="1" applyAlignment="1">
      <alignment horizontal="left" vertical="center" wrapText="1"/>
    </xf>
    <xf numFmtId="0" fontId="20" fillId="0" borderId="1" xfId="0" applyFont="1" applyBorder="1" applyAlignment="1">
      <alignment horizontal="left" vertical="center"/>
    </xf>
    <xf numFmtId="0" fontId="8" fillId="0" borderId="1" xfId="0" applyFont="1" applyBorder="1" applyAlignment="1">
      <alignment vertical="center" wrapText="1"/>
    </xf>
    <xf numFmtId="0" fontId="21" fillId="0" borderId="1" xfId="0" applyFont="1" applyBorder="1" applyAlignment="1">
      <alignment horizontal="right" vertical="center" wrapText="1"/>
    </xf>
    <xf numFmtId="0" fontId="20" fillId="0" borderId="1" xfId="0" applyFont="1" applyBorder="1" applyAlignment="1">
      <alignment horizontal="right" vertical="center" wrapText="1"/>
    </xf>
    <xf numFmtId="0" fontId="25" fillId="0" borderId="2" xfId="0" applyFont="1" applyBorder="1" applyAlignment="1">
      <alignment horizontal="left" vertical="center"/>
    </xf>
    <xf numFmtId="0" fontId="25" fillId="0" borderId="1" xfId="0" applyFont="1" applyBorder="1" applyAlignment="1">
      <alignment horizontal="left" vertical="center"/>
    </xf>
    <xf numFmtId="0" fontId="25" fillId="0" borderId="2" xfId="0" applyFont="1" applyBorder="1" applyAlignment="1">
      <alignment horizontal="left" vertical="center" wrapText="1"/>
    </xf>
    <xf numFmtId="0" fontId="30" fillId="0" borderId="4" xfId="0" applyFont="1" applyBorder="1" applyAlignment="1">
      <alignment horizontal="left" vertical="center"/>
    </xf>
    <xf numFmtId="0" fontId="25" fillId="0" borderId="4" xfId="0" applyFont="1" applyBorder="1" applyAlignment="1">
      <alignment horizontal="left" vertical="center"/>
    </xf>
    <xf numFmtId="0" fontId="25" fillId="0" borderId="1" xfId="0" applyFont="1" applyBorder="1" applyAlignment="1">
      <alignment horizontal="right" vertical="center" wrapText="1"/>
    </xf>
    <xf numFmtId="0" fontId="10" fillId="0" borderId="5" xfId="0" applyFont="1" applyBorder="1" applyAlignment="1">
      <alignment horizontal="left" vertical="center"/>
    </xf>
    <xf numFmtId="0" fontId="35"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left" vertical="center" wrapText="1"/>
    </xf>
    <xf numFmtId="0" fontId="25" fillId="0" borderId="5" xfId="0" applyFont="1" applyBorder="1" applyAlignment="1">
      <alignment vertical="center"/>
    </xf>
    <xf numFmtId="0" fontId="25" fillId="0" borderId="0" xfId="0" applyFont="1" applyAlignment="1">
      <alignment horizontal="center" vertical="center"/>
    </xf>
    <xf numFmtId="0" fontId="26" fillId="0" borderId="1" xfId="0" applyFont="1" applyBorder="1" applyAlignment="1">
      <alignment horizontal="left" vertical="center"/>
    </xf>
    <xf numFmtId="0" fontId="41" fillId="0" borderId="2" xfId="0" applyFont="1" applyBorder="1" applyAlignment="1">
      <alignment horizontal="left" vertical="center"/>
    </xf>
    <xf numFmtId="0" fontId="41" fillId="0" borderId="1" xfId="0" applyFont="1" applyBorder="1" applyAlignment="1">
      <alignment vertical="center" wrapText="1"/>
    </xf>
    <xf numFmtId="0" fontId="41" fillId="0" borderId="1" xfId="0" applyFont="1" applyBorder="1" applyAlignment="1">
      <alignment horizontal="left" vertical="center"/>
    </xf>
    <xf numFmtId="0" fontId="21" fillId="0" borderId="7" xfId="0" applyFont="1" applyBorder="1" applyAlignment="1">
      <alignment horizontal="left" vertical="center"/>
    </xf>
    <xf numFmtId="0" fontId="4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wrapText="1"/>
    </xf>
    <xf numFmtId="0" fontId="35" fillId="0" borderId="2" xfId="0" applyFont="1" applyBorder="1" applyAlignment="1">
      <alignment horizontal="center" vertical="center" wrapText="1"/>
    </xf>
    <xf numFmtId="0" fontId="30" fillId="0" borderId="6"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25" fillId="0" borderId="6" xfId="0" applyFont="1" applyBorder="1" applyAlignment="1">
      <alignment horizontal="center" vertical="center" wrapText="1"/>
    </xf>
    <xf numFmtId="0" fontId="35" fillId="0" borderId="0" xfId="0" applyFont="1" applyAlignment="1">
      <alignment horizontal="center" vertical="center" wrapText="1"/>
    </xf>
    <xf numFmtId="0" fontId="35"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7" fillId="0" borderId="0" xfId="0" applyFont="1" applyAlignment="1">
      <alignment horizontal="left" vertical="center"/>
    </xf>
    <xf numFmtId="0" fontId="20" fillId="0" borderId="0" xfId="0" applyFont="1" applyAlignment="1">
      <alignment horizontal="center"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left" vertical="center"/>
    </xf>
    <xf numFmtId="0" fontId="7" fillId="3" borderId="4" xfId="0" applyFont="1" applyFill="1" applyBorder="1" applyAlignment="1">
      <alignment vertical="center" wrapText="1"/>
    </xf>
    <xf numFmtId="0" fontId="7" fillId="3" borderId="4" xfId="0" applyFont="1" applyFill="1" applyBorder="1" applyAlignment="1">
      <alignment horizontal="center" vertical="center" wrapText="1"/>
    </xf>
    <xf numFmtId="0" fontId="10" fillId="3" borderId="2" xfId="0" applyFont="1" applyFill="1" applyBorder="1" applyAlignment="1">
      <alignment vertical="center"/>
    </xf>
    <xf numFmtId="0" fontId="10" fillId="3" borderId="2" xfId="0" applyFont="1" applyFill="1" applyBorder="1" applyAlignment="1">
      <alignment horizontal="left" vertical="center"/>
    </xf>
    <xf numFmtId="0" fontId="10" fillId="3" borderId="2" xfId="0" applyFont="1" applyFill="1" applyBorder="1" applyAlignment="1">
      <alignment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10" fillId="3" borderId="1" xfId="0" applyFont="1" applyFill="1" applyBorder="1" applyAlignment="1">
      <alignment vertical="center" wrapText="1"/>
    </xf>
    <xf numFmtId="0" fontId="10" fillId="3" borderId="5" xfId="0" applyFont="1" applyFill="1" applyBorder="1" applyAlignment="1">
      <alignment vertical="center" wrapText="1"/>
    </xf>
    <xf numFmtId="0" fontId="19" fillId="3" borderId="5" xfId="0" applyFont="1" applyFill="1" applyBorder="1" applyAlignment="1">
      <alignment vertical="center" wrapText="1"/>
    </xf>
    <xf numFmtId="0" fontId="19" fillId="3" borderId="5" xfId="1" applyFont="1" applyFill="1" applyBorder="1" applyAlignment="1">
      <alignment vertical="center" wrapText="1"/>
    </xf>
    <xf numFmtId="0" fontId="10" fillId="3" borderId="7" xfId="0" applyFont="1" applyFill="1" applyBorder="1" applyAlignment="1">
      <alignment horizontal="left" vertical="center"/>
    </xf>
    <xf numFmtId="0" fontId="19" fillId="3" borderId="8" xfId="1" applyFont="1" applyFill="1" applyBorder="1" applyAlignment="1">
      <alignment vertical="center" wrapText="1"/>
    </xf>
    <xf numFmtId="0" fontId="10" fillId="3" borderId="8" xfId="0" applyFont="1" applyFill="1" applyBorder="1" applyAlignment="1">
      <alignment vertical="center" wrapText="1"/>
    </xf>
    <xf numFmtId="0" fontId="44" fillId="0" borderId="0" xfId="0" applyFont="1" applyAlignment="1">
      <alignment horizontal="left" vertical="center"/>
    </xf>
    <xf numFmtId="0" fontId="26"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vertical="center"/>
    </xf>
    <xf numFmtId="0" fontId="20" fillId="0" borderId="2" xfId="0" applyFont="1" applyBorder="1" applyAlignment="1">
      <alignment horizontal="left" vertical="center" wrapText="1"/>
    </xf>
    <xf numFmtId="0" fontId="10" fillId="3"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3" fontId="27" fillId="0" borderId="3" xfId="0" applyNumberFormat="1" applyFont="1" applyFill="1" applyBorder="1" applyAlignment="1">
      <alignment horizontal="right" vertical="center" wrapText="1"/>
    </xf>
    <xf numFmtId="0" fontId="27" fillId="4" borderId="0" xfId="0" applyFont="1" applyFill="1" applyAlignment="1">
      <alignment horizontal="left" vertical="center"/>
    </xf>
    <xf numFmtId="0" fontId="4" fillId="0" borderId="0" xfId="0" applyFont="1" applyAlignment="1">
      <alignment vertical="center"/>
    </xf>
    <xf numFmtId="0" fontId="20" fillId="2" borderId="1" xfId="0" applyFont="1" applyFill="1" applyBorder="1" applyAlignment="1">
      <alignment vertical="center"/>
    </xf>
    <xf numFmtId="0" fontId="20" fillId="2" borderId="1" xfId="0" applyFont="1" applyFill="1" applyBorder="1" applyAlignment="1">
      <alignment vertical="center" wrapText="1"/>
    </xf>
    <xf numFmtId="0" fontId="28" fillId="0" borderId="1" xfId="0" applyFont="1" applyBorder="1" applyAlignment="1">
      <alignment vertical="center" wrapText="1"/>
    </xf>
    <xf numFmtId="0" fontId="30" fillId="0" borderId="1" xfId="0" applyFont="1" applyBorder="1" applyAlignment="1">
      <alignment vertical="center"/>
    </xf>
    <xf numFmtId="0" fontId="30" fillId="0" borderId="1" xfId="0" applyFont="1" applyBorder="1" applyAlignment="1">
      <alignment vertical="center" wrapText="1"/>
    </xf>
    <xf numFmtId="0" fontId="27" fillId="4" borderId="0" xfId="0" applyFont="1" applyFill="1" applyAlignment="1">
      <alignment horizontal="center" vertical="center"/>
    </xf>
    <xf numFmtId="3" fontId="27" fillId="4" borderId="0" xfId="0" applyNumberFormat="1" applyFont="1" applyFill="1" applyAlignment="1">
      <alignment vertical="center"/>
    </xf>
    <xf numFmtId="0" fontId="49" fillId="0" borderId="5" xfId="0" applyFont="1" applyBorder="1" applyAlignment="1">
      <alignment horizontal="left" vertical="center"/>
    </xf>
    <xf numFmtId="3" fontId="10" fillId="0" borderId="0" xfId="0" applyNumberFormat="1" applyFont="1" applyFill="1" applyAlignment="1">
      <alignment vertical="center"/>
    </xf>
    <xf numFmtId="0" fontId="48" fillId="4" borderId="0" xfId="0" applyFont="1" applyFill="1" applyAlignment="1">
      <alignment horizontal="left" vertical="center"/>
    </xf>
    <xf numFmtId="0" fontId="10" fillId="4" borderId="0" xfId="0" applyFont="1" applyFill="1" applyAlignment="1">
      <alignment horizontal="left" vertical="center"/>
    </xf>
    <xf numFmtId="0" fontId="10" fillId="4" borderId="0" xfId="0" applyFont="1" applyFill="1" applyAlignment="1">
      <alignment vertical="center"/>
    </xf>
    <xf numFmtId="0" fontId="10" fillId="4" borderId="0" xfId="0" applyFont="1" applyFill="1" applyAlignment="1">
      <alignment horizontal="center" vertical="center"/>
    </xf>
    <xf numFmtId="3" fontId="10" fillId="4" borderId="0" xfId="0" applyNumberFormat="1" applyFont="1" applyFill="1" applyAlignment="1">
      <alignment vertical="center"/>
    </xf>
    <xf numFmtId="0" fontId="10"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Fill="1" applyBorder="1" applyAlignment="1">
      <alignment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3" xfId="0" applyFont="1" applyFill="1" applyBorder="1" applyAlignment="1">
      <alignment horizontal="center" vertical="center" wrapText="1"/>
    </xf>
    <xf numFmtId="0" fontId="51" fillId="3" borderId="1" xfId="4" applyFont="1" applyFill="1" applyBorder="1" applyAlignment="1">
      <alignment vertical="center"/>
    </xf>
    <xf numFmtId="0" fontId="45" fillId="0" borderId="0" xfId="0" applyFont="1" applyAlignment="1">
      <alignment horizontal="center" vertical="center"/>
    </xf>
    <xf numFmtId="0" fontId="43" fillId="4" borderId="0" xfId="0" applyFont="1" applyFill="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3" fontId="43" fillId="0" borderId="3" xfId="0" applyNumberFormat="1" applyFont="1" applyFill="1" applyBorder="1" applyAlignment="1">
      <alignment horizontal="center" vertical="center" wrapText="1"/>
    </xf>
    <xf numFmtId="0" fontId="20"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12" xfId="0" applyFont="1" applyBorder="1" applyAlignment="1">
      <alignment horizontal="left" vertical="center" wrapText="1"/>
    </xf>
    <xf numFmtId="0" fontId="55" fillId="0" borderId="0" xfId="0" applyFont="1" applyAlignment="1">
      <alignment vertical="center"/>
    </xf>
    <xf numFmtId="0" fontId="56"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wrapText="1"/>
    </xf>
    <xf numFmtId="0" fontId="55" fillId="0" borderId="1" xfId="0" applyFont="1" applyBorder="1" applyAlignment="1">
      <alignment horizontal="center" vertical="center" wrapText="1"/>
    </xf>
    <xf numFmtId="0" fontId="55" fillId="6" borderId="4" xfId="0" applyFont="1" applyFill="1" applyBorder="1" applyAlignment="1">
      <alignment vertical="center"/>
    </xf>
    <xf numFmtId="0" fontId="51" fillId="0" borderId="1" xfId="0" applyFont="1" applyBorder="1" applyAlignment="1">
      <alignment horizontal="center" vertical="center"/>
    </xf>
    <xf numFmtId="0" fontId="51" fillId="0" borderId="1" xfId="0" applyFont="1" applyBorder="1" applyAlignment="1">
      <alignment vertical="center" wrapText="1"/>
    </xf>
    <xf numFmtId="0" fontId="51" fillId="0" borderId="1" xfId="0" applyFont="1" applyBorder="1" applyAlignment="1">
      <alignment vertical="center"/>
    </xf>
    <xf numFmtId="0" fontId="51" fillId="0" borderId="0" xfId="0" applyFont="1" applyAlignment="1">
      <alignment vertical="center"/>
    </xf>
    <xf numFmtId="0" fontId="51" fillId="0" borderId="1" xfId="0" applyFont="1" applyBorder="1" applyAlignment="1">
      <alignment horizontal="center" vertical="center" wrapText="1"/>
    </xf>
    <xf numFmtId="0" fontId="51" fillId="0" borderId="0" xfId="0" applyFont="1" applyAlignment="1">
      <alignment vertical="center" wrapText="1"/>
    </xf>
    <xf numFmtId="0" fontId="51" fillId="5" borderId="1" xfId="3" applyFont="1" applyFill="1" applyBorder="1" applyAlignment="1">
      <alignment vertical="center" wrapText="1"/>
    </xf>
    <xf numFmtId="0" fontId="51" fillId="5" borderId="1" xfId="0" applyFont="1" applyFill="1" applyBorder="1" applyAlignment="1">
      <alignment horizontal="center" vertical="center" wrapText="1"/>
    </xf>
    <xf numFmtId="0" fontId="51" fillId="5" borderId="1" xfId="3" applyFont="1" applyFill="1" applyBorder="1" applyAlignment="1">
      <alignment horizontal="center" vertical="center" wrapText="1"/>
    </xf>
    <xf numFmtId="0" fontId="51" fillId="0" borderId="3" xfId="0" applyFont="1" applyBorder="1" applyAlignment="1">
      <alignment vertical="center" wrapText="1"/>
    </xf>
    <xf numFmtId="0" fontId="51" fillId="0" borderId="3" xfId="0" applyFont="1" applyBorder="1" applyAlignment="1">
      <alignment horizontal="center" vertical="center"/>
    </xf>
    <xf numFmtId="0" fontId="51" fillId="0" borderId="0" xfId="0" applyFont="1" applyBorder="1" applyAlignment="1">
      <alignment vertical="center"/>
    </xf>
    <xf numFmtId="0" fontId="51" fillId="0" borderId="5" xfId="0" applyFont="1" applyBorder="1" applyAlignment="1">
      <alignment horizontal="center" vertical="center"/>
    </xf>
    <xf numFmtId="0" fontId="51" fillId="0" borderId="1" xfId="0" applyFont="1" applyFill="1" applyBorder="1" applyAlignment="1">
      <alignment vertical="center" wrapText="1"/>
    </xf>
    <xf numFmtId="0" fontId="51" fillId="0" borderId="1" xfId="0" applyFont="1" applyFill="1" applyBorder="1" applyAlignment="1">
      <alignment horizontal="center" vertical="center"/>
    </xf>
    <xf numFmtId="0" fontId="51" fillId="0" borderId="2" xfId="0" applyFont="1" applyBorder="1" applyAlignment="1">
      <alignment vertical="center" wrapText="1"/>
    </xf>
    <xf numFmtId="0" fontId="51" fillId="0" borderId="2" xfId="0" applyFont="1" applyBorder="1" applyAlignment="1">
      <alignment horizontal="center" vertical="center"/>
    </xf>
    <xf numFmtId="0" fontId="51" fillId="0" borderId="2" xfId="0" applyFont="1" applyBorder="1" applyAlignment="1">
      <alignment horizontal="center" vertical="center" wrapText="1"/>
    </xf>
    <xf numFmtId="0" fontId="51" fillId="0" borderId="3" xfId="0" applyFont="1" applyFill="1" applyBorder="1" applyAlignment="1">
      <alignment vertical="center" wrapText="1"/>
    </xf>
    <xf numFmtId="0" fontId="51" fillId="0" borderId="3" xfId="0" applyFont="1" applyFill="1" applyBorder="1" applyAlignment="1">
      <alignment horizontal="center" vertical="center" wrapText="1"/>
    </xf>
    <xf numFmtId="0" fontId="51" fillId="0" borderId="3" xfId="0" applyFont="1" applyBorder="1" applyAlignment="1">
      <alignment horizontal="center" vertical="center" wrapTex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5" xfId="0" applyFont="1" applyFill="1" applyBorder="1" applyAlignment="1">
      <alignment horizontal="center" vertical="center"/>
    </xf>
    <xf numFmtId="0" fontId="51" fillId="0" borderId="1" xfId="0" applyFont="1" applyBorder="1" applyAlignment="1">
      <alignment horizontal="left" vertical="center" wrapText="1"/>
    </xf>
    <xf numFmtId="0" fontId="51" fillId="5" borderId="1" xfId="0" applyFont="1" applyFill="1" applyBorder="1" applyAlignment="1">
      <alignment horizontal="center" vertical="center"/>
    </xf>
    <xf numFmtId="0" fontId="51" fillId="5" borderId="1" xfId="0" applyFont="1" applyFill="1" applyBorder="1" applyAlignment="1">
      <alignment vertical="center" wrapText="1"/>
    </xf>
    <xf numFmtId="0" fontId="51" fillId="0" borderId="5" xfId="0" applyFont="1" applyBorder="1" applyAlignment="1">
      <alignment horizontal="center" vertical="center" wrapText="1"/>
    </xf>
    <xf numFmtId="0" fontId="51" fillId="5" borderId="5" xfId="3" applyFont="1" applyFill="1" applyBorder="1" applyAlignment="1">
      <alignment horizontal="center" vertical="center" wrapText="1"/>
    </xf>
    <xf numFmtId="0" fontId="51" fillId="0" borderId="10" xfId="0" applyFont="1" applyBorder="1" applyAlignment="1">
      <alignment horizontal="center" vertical="center" wrapText="1"/>
    </xf>
    <xf numFmtId="0" fontId="51" fillId="0" borderId="0" xfId="0" applyFont="1" applyBorder="1" applyAlignment="1">
      <alignment vertical="center" wrapText="1"/>
    </xf>
    <xf numFmtId="0" fontId="56" fillId="0" borderId="0" xfId="0" applyFont="1" applyAlignment="1">
      <alignment vertical="center" wrapText="1"/>
    </xf>
    <xf numFmtId="1" fontId="45" fillId="0" borderId="0" xfId="0" applyNumberFormat="1" applyFont="1" applyAlignment="1">
      <alignment horizontal="right" vertical="center"/>
    </xf>
    <xf numFmtId="1" fontId="55" fillId="0" borderId="1" xfId="0" applyNumberFormat="1" applyFont="1" applyBorder="1" applyAlignment="1">
      <alignment horizontal="center" vertical="center" wrapText="1"/>
    </xf>
    <xf numFmtId="1" fontId="55" fillId="6" borderId="4" xfId="0" applyNumberFormat="1" applyFont="1" applyFill="1" applyBorder="1" applyAlignment="1">
      <alignment horizontal="right" vertical="center"/>
    </xf>
    <xf numFmtId="1" fontId="51" fillId="0" borderId="1" xfId="0" applyNumberFormat="1" applyFont="1" applyBorder="1" applyAlignment="1">
      <alignment horizontal="right" vertical="center"/>
    </xf>
    <xf numFmtId="1" fontId="51" fillId="0" borderId="1" xfId="0" applyNumberFormat="1" applyFont="1" applyBorder="1" applyAlignment="1">
      <alignment horizontal="right" vertical="center" wrapText="1"/>
    </xf>
    <xf numFmtId="1" fontId="51" fillId="0" borderId="3" xfId="0" applyNumberFormat="1" applyFont="1" applyBorder="1" applyAlignment="1">
      <alignment horizontal="right" vertical="center"/>
    </xf>
    <xf numFmtId="1" fontId="51" fillId="0" borderId="2" xfId="0" applyNumberFormat="1" applyFont="1" applyBorder="1" applyAlignment="1">
      <alignment horizontal="right" vertical="center"/>
    </xf>
    <xf numFmtId="1" fontId="51" fillId="0" borderId="2" xfId="0" applyNumberFormat="1" applyFont="1" applyBorder="1" applyAlignment="1">
      <alignment horizontal="right" vertical="center" wrapText="1"/>
    </xf>
    <xf numFmtId="1" fontId="51" fillId="0" borderId="3" xfId="0" applyNumberFormat="1" applyFont="1" applyBorder="1" applyAlignment="1">
      <alignment horizontal="right" vertical="center" wrapText="1"/>
    </xf>
    <xf numFmtId="1" fontId="51" fillId="0" borderId="5" xfId="0" applyNumberFormat="1" applyFont="1" applyBorder="1" applyAlignment="1">
      <alignment horizontal="right" vertical="center" wrapText="1"/>
    </xf>
    <xf numFmtId="1" fontId="51" fillId="5" borderId="5" xfId="3" applyNumberFormat="1" applyFont="1" applyFill="1" applyBorder="1" applyAlignment="1">
      <alignment horizontal="right" vertical="center" wrapText="1"/>
    </xf>
    <xf numFmtId="1" fontId="51" fillId="0" borderId="5" xfId="0" applyNumberFormat="1" applyFont="1" applyBorder="1" applyAlignment="1">
      <alignment horizontal="right" vertical="center"/>
    </xf>
    <xf numFmtId="1" fontId="51" fillId="0" borderId="10" xfId="0" applyNumberFormat="1" applyFont="1" applyBorder="1" applyAlignment="1">
      <alignment horizontal="right" vertical="center" wrapText="1"/>
    </xf>
    <xf numFmtId="1" fontId="56" fillId="0" borderId="0" xfId="0" applyNumberFormat="1" applyFont="1" applyAlignment="1">
      <alignment horizontal="right" vertical="center"/>
    </xf>
    <xf numFmtId="164" fontId="45" fillId="0" borderId="0" xfId="0" applyNumberFormat="1" applyFont="1" applyAlignment="1">
      <alignment horizontal="right" vertical="center"/>
    </xf>
    <xf numFmtId="164" fontId="55" fillId="0" borderId="1" xfId="0" applyNumberFormat="1" applyFont="1" applyBorder="1" applyAlignment="1">
      <alignment horizontal="center" vertical="center" wrapText="1"/>
    </xf>
    <xf numFmtId="164" fontId="55" fillId="6" borderId="4" xfId="0" applyNumberFormat="1" applyFont="1" applyFill="1" applyBorder="1" applyAlignment="1">
      <alignment horizontal="right" vertical="center"/>
    </xf>
    <xf numFmtId="164" fontId="51" fillId="0" borderId="1" xfId="0" applyNumberFormat="1" applyFont="1" applyBorder="1" applyAlignment="1">
      <alignment horizontal="right" vertical="center"/>
    </xf>
    <xf numFmtId="164" fontId="51" fillId="0" borderId="1" xfId="0" applyNumberFormat="1" applyFont="1" applyBorder="1" applyAlignment="1">
      <alignment horizontal="right" vertical="center" wrapText="1"/>
    </xf>
    <xf numFmtId="164" fontId="51" fillId="0" borderId="5" xfId="0" applyNumberFormat="1" applyFont="1" applyBorder="1" applyAlignment="1">
      <alignment horizontal="right" vertical="center"/>
    </xf>
    <xf numFmtId="164" fontId="56" fillId="0" borderId="0" xfId="0" applyNumberFormat="1" applyFont="1" applyAlignment="1">
      <alignment horizontal="right" vertical="center"/>
    </xf>
    <xf numFmtId="0" fontId="43" fillId="4" borderId="12" xfId="0" applyFont="1" applyFill="1" applyBorder="1" applyAlignment="1">
      <alignment vertical="center"/>
    </xf>
    <xf numFmtId="0" fontId="43" fillId="4" borderId="0" xfId="0" applyFont="1" applyFill="1" applyAlignment="1">
      <alignment vertical="center"/>
    </xf>
    <xf numFmtId="0" fontId="21" fillId="0" borderId="12" xfId="0" applyFont="1" applyBorder="1" applyAlignment="1">
      <alignment vertical="center" wrapText="1"/>
    </xf>
    <xf numFmtId="0" fontId="24" fillId="0" borderId="11" xfId="0" applyFont="1" applyBorder="1" applyAlignment="1">
      <alignment vertical="center" wrapText="1"/>
    </xf>
    <xf numFmtId="0" fontId="21" fillId="0" borderId="3" xfId="0" applyFont="1" applyBorder="1" applyAlignment="1">
      <alignment vertical="center"/>
    </xf>
    <xf numFmtId="0" fontId="21" fillId="0" borderId="3" xfId="0" applyFont="1" applyBorder="1" applyAlignment="1">
      <alignment vertical="center" wrapText="1"/>
    </xf>
    <xf numFmtId="0" fontId="7" fillId="0" borderId="12" xfId="0" applyFont="1" applyBorder="1" applyAlignment="1">
      <alignment horizontal="left" vertical="center"/>
    </xf>
    <xf numFmtId="0" fontId="58" fillId="0" borderId="0" xfId="0" applyFont="1" applyAlignment="1">
      <alignment vertical="center"/>
    </xf>
    <xf numFmtId="0" fontId="57" fillId="2" borderId="1" xfId="0" applyFont="1" applyFill="1" applyBorder="1" applyAlignment="1">
      <alignment horizontal="center" vertical="center"/>
    </xf>
    <xf numFmtId="0" fontId="51" fillId="0" borderId="1" xfId="0" applyFont="1" applyFill="1" applyBorder="1" applyAlignment="1">
      <alignment vertical="top" wrapText="1"/>
    </xf>
    <xf numFmtId="0" fontId="51" fillId="0" borderId="1" xfId="0" applyFont="1" applyFill="1" applyBorder="1" applyAlignment="1">
      <alignment horizontal="right" vertical="center"/>
    </xf>
    <xf numFmtId="0" fontId="55" fillId="0" borderId="0" xfId="0" applyFont="1" applyAlignment="1">
      <alignment horizontal="center" vertical="center" wrapText="1"/>
    </xf>
    <xf numFmtId="0" fontId="21" fillId="0" borderId="12" xfId="0" applyFont="1" applyBorder="1" applyAlignment="1">
      <alignment vertical="center"/>
    </xf>
    <xf numFmtId="0" fontId="24" fillId="0" borderId="11" xfId="0" applyFont="1" applyBorder="1" applyAlignment="1">
      <alignment vertical="center"/>
    </xf>
    <xf numFmtId="164" fontId="19" fillId="4" borderId="12" xfId="0" applyNumberFormat="1" applyFont="1" applyFill="1" applyBorder="1" applyAlignment="1">
      <alignment horizontal="right" vertical="center"/>
    </xf>
    <xf numFmtId="0" fontId="19" fillId="4" borderId="12" xfId="0" applyFont="1" applyFill="1" applyBorder="1" applyAlignment="1">
      <alignment horizontal="right" vertical="center"/>
    </xf>
    <xf numFmtId="164" fontId="19" fillId="4" borderId="0" xfId="0" applyNumberFormat="1" applyFont="1" applyFill="1" applyAlignment="1">
      <alignment horizontal="right" vertical="center"/>
    </xf>
    <xf numFmtId="0" fontId="19" fillId="4" borderId="0" xfId="0" applyFont="1" applyFill="1" applyAlignment="1">
      <alignment horizontal="right" vertical="center"/>
    </xf>
    <xf numFmtId="0" fontId="19" fillId="0" borderId="1" xfId="0" applyFont="1" applyBorder="1" applyAlignment="1">
      <alignment horizontal="right" vertical="center" wrapText="1"/>
    </xf>
    <xf numFmtId="164" fontId="19" fillId="0" borderId="1" xfId="0" applyNumberFormat="1" applyFont="1" applyBorder="1" applyAlignment="1">
      <alignment horizontal="right" vertical="center" wrapText="1"/>
    </xf>
    <xf numFmtId="0" fontId="23" fillId="3" borderId="0" xfId="0" applyFont="1" applyFill="1" applyAlignment="1">
      <alignment horizontal="left" vertical="center"/>
    </xf>
    <xf numFmtId="164" fontId="19" fillId="0" borderId="1" xfId="0" applyNumberFormat="1" applyFont="1" applyBorder="1" applyAlignment="1">
      <alignment horizontal="right" vertical="center"/>
    </xf>
    <xf numFmtId="0" fontId="19" fillId="0" borderId="1" xfId="0" applyFont="1" applyBorder="1" applyAlignment="1">
      <alignment horizontal="right" vertical="center"/>
    </xf>
    <xf numFmtId="164" fontId="19" fillId="0" borderId="0" xfId="0" applyNumberFormat="1" applyFont="1" applyAlignment="1">
      <alignment horizontal="right" vertical="center"/>
    </xf>
    <xf numFmtId="0" fontId="19" fillId="0" borderId="0" xfId="0" applyFont="1" applyAlignment="1">
      <alignment horizontal="right" vertical="center"/>
    </xf>
    <xf numFmtId="164" fontId="19" fillId="2" borderId="1" xfId="0" applyNumberFormat="1" applyFont="1" applyFill="1" applyBorder="1" applyAlignment="1">
      <alignment horizontal="right" vertical="center" wrapText="1"/>
    </xf>
    <xf numFmtId="0" fontId="19" fillId="2" borderId="1" xfId="0" applyFont="1" applyFill="1" applyBorder="1" applyAlignment="1">
      <alignment horizontal="right" vertical="center" wrapText="1"/>
    </xf>
    <xf numFmtId="164" fontId="19" fillId="0" borderId="12" xfId="0" applyNumberFormat="1" applyFont="1" applyBorder="1" applyAlignment="1">
      <alignment horizontal="right" vertical="center" wrapText="1"/>
    </xf>
    <xf numFmtId="0" fontId="19" fillId="0" borderId="12" xfId="0" applyFont="1" applyBorder="1" applyAlignment="1">
      <alignment horizontal="right" vertical="center" wrapText="1"/>
    </xf>
    <xf numFmtId="0" fontId="59" fillId="0" borderId="1" xfId="0" applyFont="1" applyBorder="1" applyAlignment="1">
      <alignment horizontal="right" vertical="center" wrapText="1"/>
    </xf>
    <xf numFmtId="0" fontId="60" fillId="0" borderId="11" xfId="0" applyFont="1" applyBorder="1" applyAlignment="1">
      <alignment horizontal="right" vertical="center" wrapText="1"/>
    </xf>
    <xf numFmtId="164" fontId="60" fillId="0" borderId="11" xfId="0" applyNumberFormat="1" applyFont="1" applyBorder="1" applyAlignment="1">
      <alignment horizontal="right" vertical="center" wrapText="1"/>
    </xf>
    <xf numFmtId="165" fontId="19" fillId="0" borderId="0" xfId="0" applyNumberFormat="1" applyFont="1" applyAlignment="1">
      <alignment horizontal="right" vertical="center"/>
    </xf>
    <xf numFmtId="165" fontId="19" fillId="4" borderId="12" xfId="0" applyNumberFormat="1" applyFont="1" applyFill="1" applyBorder="1" applyAlignment="1">
      <alignment horizontal="right" vertical="center"/>
    </xf>
    <xf numFmtId="165" fontId="19" fillId="2" borderId="1" xfId="0" applyNumberFormat="1" applyFont="1" applyFill="1" applyBorder="1" applyAlignment="1">
      <alignment horizontal="right" vertical="center" wrapText="1"/>
    </xf>
    <xf numFmtId="165" fontId="19" fillId="0" borderId="1" xfId="0" applyNumberFormat="1" applyFont="1" applyBorder="1" applyAlignment="1">
      <alignment horizontal="right" vertical="center" wrapText="1"/>
    </xf>
    <xf numFmtId="165" fontId="19" fillId="4" borderId="0" xfId="0" applyNumberFormat="1" applyFont="1" applyFill="1" applyAlignment="1">
      <alignment horizontal="right" vertical="center"/>
    </xf>
    <xf numFmtId="165" fontId="19" fillId="0" borderId="12" xfId="0" applyNumberFormat="1" applyFont="1" applyBorder="1" applyAlignment="1">
      <alignment horizontal="right" vertical="center" wrapText="1"/>
    </xf>
    <xf numFmtId="165" fontId="60" fillId="0" borderId="11" xfId="0" applyNumberFormat="1" applyFont="1" applyBorder="1" applyAlignment="1">
      <alignment horizontal="right" vertical="center" wrapText="1"/>
    </xf>
    <xf numFmtId="164" fontId="8" fillId="0" borderId="0" xfId="0" applyNumberFormat="1" applyFont="1" applyFill="1" applyAlignment="1">
      <alignment vertical="center"/>
    </xf>
    <xf numFmtId="164" fontId="27" fillId="4" borderId="0" xfId="0" applyNumberFormat="1" applyFont="1" applyFill="1" applyAlignment="1">
      <alignment vertical="center"/>
    </xf>
    <xf numFmtId="164" fontId="27" fillId="0" borderId="3" xfId="0" applyNumberFormat="1" applyFont="1" applyFill="1" applyBorder="1" applyAlignment="1">
      <alignment horizontal="right" vertical="center" wrapText="1"/>
    </xf>
    <xf numFmtId="3" fontId="8" fillId="0" borderId="0" xfId="0" applyNumberFormat="1" applyFont="1" applyFill="1" applyAlignment="1">
      <alignment vertical="center"/>
    </xf>
    <xf numFmtId="165" fontId="27" fillId="0" borderId="3" xfId="0" applyNumberFormat="1" applyFont="1" applyFill="1" applyBorder="1" applyAlignment="1">
      <alignment horizontal="right" vertical="center" wrapText="1"/>
    </xf>
    <xf numFmtId="165" fontId="10" fillId="0" borderId="0" xfId="0" applyNumberFormat="1" applyFont="1" applyFill="1" applyAlignment="1">
      <alignment vertical="center"/>
    </xf>
    <xf numFmtId="165" fontId="10" fillId="4" borderId="0" xfId="0" applyNumberFormat="1" applyFont="1" applyFill="1" applyAlignment="1">
      <alignment vertical="center"/>
    </xf>
    <xf numFmtId="165" fontId="10" fillId="0" borderId="0" xfId="0" applyNumberFormat="1" applyFont="1" applyFill="1" applyBorder="1" applyAlignment="1">
      <alignment vertical="center"/>
    </xf>
    <xf numFmtId="165" fontId="7" fillId="0" borderId="12" xfId="0" applyNumberFormat="1" applyFont="1" applyBorder="1" applyAlignment="1">
      <alignment horizontal="left" vertical="center" wrapText="1"/>
    </xf>
    <xf numFmtId="165" fontId="43" fillId="0" borderId="3" xfId="0" applyNumberFormat="1" applyFont="1" applyFill="1" applyBorder="1" applyAlignment="1">
      <alignment horizontal="center" vertical="center" wrapText="1"/>
    </xf>
    <xf numFmtId="0" fontId="55"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64" fontId="61" fillId="2" borderId="2" xfId="0" applyNumberFormat="1" applyFont="1" applyFill="1" applyBorder="1" applyAlignment="1">
      <alignment horizontal="center" vertical="center" wrapText="1"/>
    </xf>
    <xf numFmtId="164" fontId="61" fillId="2" borderId="3" xfId="0" applyNumberFormat="1" applyFont="1" applyFill="1" applyBorder="1" applyAlignment="1">
      <alignment horizontal="center" vertical="center" wrapText="1"/>
    </xf>
    <xf numFmtId="0" fontId="61" fillId="2" borderId="2" xfId="0" applyFont="1" applyFill="1" applyBorder="1" applyAlignment="1">
      <alignment horizontal="center" vertical="center" wrapText="1"/>
    </xf>
    <xf numFmtId="0" fontId="61" fillId="2" borderId="3" xfId="0" applyFont="1" applyFill="1" applyBorder="1" applyAlignment="1">
      <alignment horizontal="center" vertical="center" wrapText="1"/>
    </xf>
    <xf numFmtId="165" fontId="61" fillId="2" borderId="2" xfId="0" applyNumberFormat="1" applyFont="1" applyFill="1" applyBorder="1" applyAlignment="1">
      <alignment horizontal="center" vertical="center" wrapText="1"/>
    </xf>
    <xf numFmtId="165" fontId="61" fillId="2" borderId="3"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3" fontId="20" fillId="2" borderId="2" xfId="0" applyNumberFormat="1" applyFont="1" applyFill="1" applyBorder="1" applyAlignment="1">
      <alignment horizontal="center" vertical="center" wrapText="1"/>
    </xf>
    <xf numFmtId="3" fontId="20" fillId="2" borderId="3"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57" fillId="2" borderId="3" xfId="0" applyFont="1" applyFill="1" applyBorder="1" applyAlignment="1">
      <alignment horizontal="center" vertical="center" wrapText="1"/>
    </xf>
    <xf numFmtId="165" fontId="57" fillId="2" borderId="2" xfId="0" applyNumberFormat="1" applyFont="1" applyFill="1" applyBorder="1" applyAlignment="1">
      <alignment horizontal="center" vertical="center" wrapText="1"/>
    </xf>
    <xf numFmtId="165" fontId="57" fillId="2" borderId="3" xfId="0" applyNumberFormat="1" applyFont="1" applyFill="1" applyBorder="1" applyAlignment="1">
      <alignment horizontal="center" vertical="center" wrapText="1"/>
    </xf>
    <xf numFmtId="0" fontId="57" fillId="2" borderId="5" xfId="0" applyFont="1" applyFill="1" applyBorder="1" applyAlignment="1">
      <alignment horizontal="center" vertical="center" wrapText="1"/>
    </xf>
    <xf numFmtId="0" fontId="57" fillId="2" borderId="6" xfId="0" applyFont="1" applyFill="1" applyBorder="1" applyAlignment="1">
      <alignment horizontal="center" vertical="center" wrapText="1"/>
    </xf>
    <xf numFmtId="164" fontId="8" fillId="0" borderId="0" xfId="0" applyNumberFormat="1" applyFont="1" applyFill="1" applyAlignment="1">
      <alignment horizontal="right" vertical="center"/>
    </xf>
    <xf numFmtId="165" fontId="10" fillId="0" borderId="0" xfId="0" applyNumberFormat="1" applyFont="1" applyFill="1" applyAlignment="1">
      <alignment horizontal="right" vertical="center"/>
    </xf>
    <xf numFmtId="0" fontId="10" fillId="0" borderId="0" xfId="0" applyFont="1" applyAlignment="1">
      <alignment horizontal="right" vertical="center"/>
    </xf>
  </cellXfs>
  <cellStyles count="6">
    <cellStyle name="Comma 2" xfId="2"/>
    <cellStyle name="Comma 3" xfId="5"/>
    <cellStyle name="Hyperlink" xfId="1" builtinId="8"/>
    <cellStyle name="Normal" xfId="0" builtinId="0"/>
    <cellStyle name="Normal 2" xfId="4"/>
    <cellStyle name="Normal_Duoi 18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en.wikipedia.org/wiki/Iron(III)_chloride" TargetMode="External"/><Relationship Id="rId7" Type="http://schemas.openxmlformats.org/officeDocument/2006/relationships/printerSettings" Target="../printerSettings/printerSettings4.bin"/><Relationship Id="rId2" Type="http://schemas.openxmlformats.org/officeDocument/2006/relationships/hyperlink" Target="https://en.wikipedia.org/wiki/Ammonia" TargetMode="External"/><Relationship Id="rId1" Type="http://schemas.openxmlformats.org/officeDocument/2006/relationships/hyperlink" Target="http://www.chemspider.com/Chemical-Structure.6097.html" TargetMode="External"/><Relationship Id="rId6" Type="http://schemas.openxmlformats.org/officeDocument/2006/relationships/hyperlink" Target="https://pubchem.ncbi.nlm.nih.gov/compound/Bromine" TargetMode="External"/><Relationship Id="rId5" Type="http://schemas.openxmlformats.org/officeDocument/2006/relationships/hyperlink" Target="https://pubchem.ncbi.nlm.nih.gov/compound/Iodine" TargetMode="External"/><Relationship Id="rId4" Type="http://schemas.openxmlformats.org/officeDocument/2006/relationships/hyperlink" Target="https://www.sigmaaldrich.com/catalog/search?term=1310-73-2&amp;interface=CAS%20No.&amp;N=0+&amp;mode=partialmax&amp;lang=en&amp;region=US&amp;focus=produc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en.wikipedia.org/wiki/Iron(III)_chloride" TargetMode="External"/><Relationship Id="rId7" Type="http://schemas.openxmlformats.org/officeDocument/2006/relationships/printerSettings" Target="../printerSettings/printerSettings5.bin"/><Relationship Id="rId2" Type="http://schemas.openxmlformats.org/officeDocument/2006/relationships/hyperlink" Target="https://en.wikipedia.org/wiki/Ammonia" TargetMode="External"/><Relationship Id="rId1" Type="http://schemas.openxmlformats.org/officeDocument/2006/relationships/hyperlink" Target="http://www.chemspider.com/Chemical-Structure.6097.html" TargetMode="External"/><Relationship Id="rId6" Type="http://schemas.openxmlformats.org/officeDocument/2006/relationships/hyperlink" Target="https://pubchem.ncbi.nlm.nih.gov/compound/Bromine" TargetMode="External"/><Relationship Id="rId5" Type="http://schemas.openxmlformats.org/officeDocument/2006/relationships/hyperlink" Target="https://pubchem.ncbi.nlm.nih.gov/compound/Iodine" TargetMode="External"/><Relationship Id="rId4" Type="http://schemas.openxmlformats.org/officeDocument/2006/relationships/hyperlink" Target="https://www.sigmaaldrich.com/catalog/search?term=1310-73-2&amp;interface=CAS%20No.&amp;N=0+&amp;mode=partialmax&amp;lang=en&amp;region=US&amp;focus=pro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7"/>
  <sheetViews>
    <sheetView tabSelected="1" zoomScaleNormal="100" workbookViewId="0">
      <selection activeCell="A3" sqref="A3:H3"/>
    </sheetView>
  </sheetViews>
  <sheetFormatPr defaultColWidth="8.625" defaultRowHeight="15.75" x14ac:dyDescent="0.25"/>
  <cols>
    <col min="1" max="1" width="5.125" style="358" customWidth="1"/>
    <col min="2" max="2" width="33.625" style="395" customWidth="1"/>
    <col min="3" max="3" width="9.875" style="358" customWidth="1"/>
    <col min="4" max="4" width="6.375" style="358" customWidth="1"/>
    <col min="5" max="5" width="12.125" style="358" customWidth="1"/>
    <col min="6" max="6" width="12.125" style="416" customWidth="1"/>
    <col min="7" max="7" width="12.125" style="409" customWidth="1"/>
    <col min="8" max="8" width="12.125" style="416" customWidth="1"/>
    <col min="9" max="16384" width="8.625" style="358"/>
  </cols>
  <sheetData>
    <row r="1" spans="1:9" x14ac:dyDescent="0.25">
      <c r="H1" s="416" t="s">
        <v>3204</v>
      </c>
    </row>
    <row r="2" spans="1:9" ht="15.75" customHeight="1" x14ac:dyDescent="0.25">
      <c r="A2" s="467" t="s">
        <v>3191</v>
      </c>
      <c r="B2" s="467"/>
      <c r="C2" s="467"/>
      <c r="D2" s="467"/>
      <c r="E2" s="467"/>
      <c r="F2" s="467"/>
      <c r="G2" s="467"/>
      <c r="H2" s="467"/>
      <c r="I2" s="357"/>
    </row>
    <row r="3" spans="1:9" ht="15.75" customHeight="1" x14ac:dyDescent="0.25">
      <c r="A3" s="467" t="s">
        <v>3192</v>
      </c>
      <c r="B3" s="467"/>
      <c r="C3" s="467"/>
      <c r="D3" s="467"/>
      <c r="E3" s="467"/>
      <c r="F3" s="467"/>
      <c r="G3" s="467"/>
      <c r="H3" s="467"/>
      <c r="I3" s="359"/>
    </row>
    <row r="4" spans="1:9" ht="15.75" customHeight="1" x14ac:dyDescent="0.25">
      <c r="A4" s="468" t="s">
        <v>3203</v>
      </c>
      <c r="B4" s="468"/>
      <c r="C4" s="468"/>
      <c r="D4" s="468"/>
      <c r="E4" s="468"/>
      <c r="F4" s="468"/>
      <c r="G4" s="468"/>
      <c r="H4" s="468"/>
      <c r="I4" s="359"/>
    </row>
    <row r="5" spans="1:9" x14ac:dyDescent="0.25">
      <c r="A5" s="343"/>
      <c r="B5" s="360"/>
      <c r="C5" s="343"/>
      <c r="D5" s="343"/>
      <c r="E5" s="343"/>
      <c r="F5" s="410"/>
      <c r="G5" s="396"/>
      <c r="H5" s="410"/>
      <c r="I5" s="343"/>
    </row>
    <row r="6" spans="1:9" s="428" customFormat="1" ht="63" x14ac:dyDescent="0.25">
      <c r="A6" s="361" t="s">
        <v>0</v>
      </c>
      <c r="B6" s="361" t="s">
        <v>3178</v>
      </c>
      <c r="C6" s="361" t="s">
        <v>2892</v>
      </c>
      <c r="D6" s="361" t="s">
        <v>38</v>
      </c>
      <c r="E6" s="361" t="s">
        <v>2</v>
      </c>
      <c r="F6" s="411" t="s">
        <v>3188</v>
      </c>
      <c r="G6" s="397" t="s">
        <v>3189</v>
      </c>
      <c r="H6" s="411" t="s">
        <v>3190</v>
      </c>
    </row>
    <row r="7" spans="1:9" ht="15.75" customHeight="1" x14ac:dyDescent="0.25">
      <c r="A7" s="362" t="s">
        <v>3177</v>
      </c>
      <c r="B7" s="362"/>
      <c r="C7" s="362"/>
      <c r="D7" s="362"/>
      <c r="E7" s="362"/>
      <c r="F7" s="412"/>
      <c r="G7" s="398"/>
      <c r="H7" s="412"/>
      <c r="I7" s="343"/>
    </row>
    <row r="8" spans="1:9" s="366" customFormat="1" x14ac:dyDescent="0.25">
      <c r="A8" s="363">
        <v>1</v>
      </c>
      <c r="B8" s="364" t="s">
        <v>2893</v>
      </c>
      <c r="C8" s="363" t="s">
        <v>65</v>
      </c>
      <c r="D8" s="363">
        <v>1</v>
      </c>
      <c r="E8" s="363" t="s">
        <v>2894</v>
      </c>
      <c r="F8" s="413">
        <f>D8/15</f>
        <v>6.6666666666666666E-2</v>
      </c>
      <c r="G8" s="399">
        <v>5</v>
      </c>
      <c r="H8" s="413">
        <f>F8/G8</f>
        <v>1.3333333333333332E-2</v>
      </c>
    </row>
    <row r="9" spans="1:9" s="366" customFormat="1" x14ac:dyDescent="0.25">
      <c r="A9" s="363">
        <v>2</v>
      </c>
      <c r="B9" s="364" t="s">
        <v>2895</v>
      </c>
      <c r="C9" s="363" t="s">
        <v>65</v>
      </c>
      <c r="D9" s="363">
        <v>1</v>
      </c>
      <c r="E9" s="363" t="s">
        <v>2894</v>
      </c>
      <c r="F9" s="413">
        <f t="shared" ref="F9:F51" si="0">D9/15</f>
        <v>6.6666666666666666E-2</v>
      </c>
      <c r="G9" s="399">
        <v>5</v>
      </c>
      <c r="H9" s="413">
        <f t="shared" ref="H9:H72" si="1">F9/G9</f>
        <v>1.3333333333333332E-2</v>
      </c>
    </row>
    <row r="10" spans="1:9" s="366" customFormat="1" x14ac:dyDescent="0.25">
      <c r="A10" s="363">
        <v>3</v>
      </c>
      <c r="B10" s="364" t="s">
        <v>2896</v>
      </c>
      <c r="C10" s="363" t="s">
        <v>65</v>
      </c>
      <c r="D10" s="363">
        <v>2</v>
      </c>
      <c r="E10" s="363" t="s">
        <v>2894</v>
      </c>
      <c r="F10" s="413">
        <f t="shared" si="0"/>
        <v>0.13333333333333333</v>
      </c>
      <c r="G10" s="399">
        <v>5</v>
      </c>
      <c r="H10" s="413">
        <f t="shared" si="1"/>
        <v>2.6666666666666665E-2</v>
      </c>
    </row>
    <row r="11" spans="1:9" s="366" customFormat="1" x14ac:dyDescent="0.25">
      <c r="A11" s="363">
        <v>4</v>
      </c>
      <c r="B11" s="364" t="s">
        <v>2897</v>
      </c>
      <c r="C11" s="363" t="s">
        <v>65</v>
      </c>
      <c r="D11" s="363">
        <v>2</v>
      </c>
      <c r="E11" s="363" t="s">
        <v>2894</v>
      </c>
      <c r="F11" s="413">
        <f t="shared" si="0"/>
        <v>0.13333333333333333</v>
      </c>
      <c r="G11" s="399">
        <v>5</v>
      </c>
      <c r="H11" s="413">
        <f t="shared" si="1"/>
        <v>2.6666666666666665E-2</v>
      </c>
    </row>
    <row r="12" spans="1:9" s="366" customFormat="1" x14ac:dyDescent="0.25">
      <c r="A12" s="363">
        <v>5</v>
      </c>
      <c r="B12" s="364" t="s">
        <v>2953</v>
      </c>
      <c r="C12" s="363" t="s">
        <v>65</v>
      </c>
      <c r="D12" s="363">
        <v>2</v>
      </c>
      <c r="E12" s="363" t="s">
        <v>2894</v>
      </c>
      <c r="F12" s="413">
        <f t="shared" si="0"/>
        <v>0.13333333333333333</v>
      </c>
      <c r="G12" s="399">
        <v>5</v>
      </c>
      <c r="H12" s="413">
        <f t="shared" si="1"/>
        <v>2.6666666666666665E-2</v>
      </c>
    </row>
    <row r="13" spans="1:9" s="368" customFormat="1" x14ac:dyDescent="0.25">
      <c r="A13" s="363">
        <v>6</v>
      </c>
      <c r="B13" s="364" t="s">
        <v>2954</v>
      </c>
      <c r="C13" s="363" t="s">
        <v>65</v>
      </c>
      <c r="D13" s="367">
        <v>4</v>
      </c>
      <c r="E13" s="363" t="s">
        <v>2894</v>
      </c>
      <c r="F13" s="413">
        <f t="shared" si="0"/>
        <v>0.26666666666666666</v>
      </c>
      <c r="G13" s="399">
        <v>5</v>
      </c>
      <c r="H13" s="413">
        <f t="shared" si="1"/>
        <v>5.333333333333333E-2</v>
      </c>
    </row>
    <row r="14" spans="1:9" s="366" customFormat="1" x14ac:dyDescent="0.25">
      <c r="A14" s="363">
        <v>7</v>
      </c>
      <c r="B14" s="364" t="s">
        <v>2899</v>
      </c>
      <c r="C14" s="363" t="s">
        <v>65</v>
      </c>
      <c r="D14" s="363">
        <v>1</v>
      </c>
      <c r="E14" s="363" t="s">
        <v>2894</v>
      </c>
      <c r="F14" s="413">
        <f t="shared" si="0"/>
        <v>6.6666666666666666E-2</v>
      </c>
      <c r="G14" s="399">
        <v>5</v>
      </c>
      <c r="H14" s="413">
        <f t="shared" si="1"/>
        <v>1.3333333333333332E-2</v>
      </c>
    </row>
    <row r="15" spans="1:9" s="366" customFormat="1" x14ac:dyDescent="0.25">
      <c r="A15" s="363">
        <v>8</v>
      </c>
      <c r="B15" s="364" t="s">
        <v>2905</v>
      </c>
      <c r="C15" s="363" t="s">
        <v>65</v>
      </c>
      <c r="D15" s="363">
        <v>2</v>
      </c>
      <c r="E15" s="363" t="s">
        <v>2894</v>
      </c>
      <c r="F15" s="413">
        <f t="shared" si="0"/>
        <v>0.13333333333333333</v>
      </c>
      <c r="G15" s="399">
        <v>5</v>
      </c>
      <c r="H15" s="413">
        <f t="shared" si="1"/>
        <v>2.6666666666666665E-2</v>
      </c>
    </row>
    <row r="16" spans="1:9" s="366" customFormat="1" x14ac:dyDescent="0.25">
      <c r="A16" s="363">
        <v>9</v>
      </c>
      <c r="B16" s="364" t="s">
        <v>2906</v>
      </c>
      <c r="C16" s="363" t="s">
        <v>65</v>
      </c>
      <c r="D16" s="363">
        <v>10</v>
      </c>
      <c r="E16" s="363" t="s">
        <v>2894</v>
      </c>
      <c r="F16" s="413">
        <f t="shared" si="0"/>
        <v>0.66666666666666663</v>
      </c>
      <c r="G16" s="399">
        <v>5</v>
      </c>
      <c r="H16" s="413">
        <f t="shared" si="1"/>
        <v>0.13333333333333333</v>
      </c>
    </row>
    <row r="17" spans="1:8" s="366" customFormat="1" x14ac:dyDescent="0.25">
      <c r="A17" s="363">
        <v>10</v>
      </c>
      <c r="B17" s="364" t="s">
        <v>2907</v>
      </c>
      <c r="C17" s="363" t="s">
        <v>65</v>
      </c>
      <c r="D17" s="363">
        <v>3</v>
      </c>
      <c r="E17" s="363" t="s">
        <v>2908</v>
      </c>
      <c r="F17" s="413">
        <f t="shared" si="0"/>
        <v>0.2</v>
      </c>
      <c r="G17" s="399">
        <v>5</v>
      </c>
      <c r="H17" s="413">
        <f t="shared" si="1"/>
        <v>0.04</v>
      </c>
    </row>
    <row r="18" spans="1:8" s="366" customFormat="1" x14ac:dyDescent="0.25">
      <c r="A18" s="363">
        <v>11</v>
      </c>
      <c r="B18" s="364" t="s">
        <v>2955</v>
      </c>
      <c r="C18" s="363" t="s">
        <v>65</v>
      </c>
      <c r="D18" s="363">
        <v>1</v>
      </c>
      <c r="E18" s="363" t="s">
        <v>2894</v>
      </c>
      <c r="F18" s="413">
        <f t="shared" si="0"/>
        <v>6.6666666666666666E-2</v>
      </c>
      <c r="G18" s="399">
        <v>5</v>
      </c>
      <c r="H18" s="413">
        <f t="shared" si="1"/>
        <v>1.3333333333333332E-2</v>
      </c>
    </row>
    <row r="19" spans="1:8" s="366" customFormat="1" x14ac:dyDescent="0.25">
      <c r="A19" s="363">
        <v>12</v>
      </c>
      <c r="B19" s="364" t="s">
        <v>2909</v>
      </c>
      <c r="C19" s="363" t="s">
        <v>65</v>
      </c>
      <c r="D19" s="363">
        <v>1</v>
      </c>
      <c r="E19" s="363" t="s">
        <v>2894</v>
      </c>
      <c r="F19" s="413">
        <f t="shared" si="0"/>
        <v>6.6666666666666666E-2</v>
      </c>
      <c r="G19" s="399">
        <v>5</v>
      </c>
      <c r="H19" s="413">
        <f t="shared" si="1"/>
        <v>1.3333333333333332E-2</v>
      </c>
    </row>
    <row r="20" spans="1:8" s="366" customFormat="1" x14ac:dyDescent="0.25">
      <c r="A20" s="363">
        <v>13</v>
      </c>
      <c r="B20" s="364" t="s">
        <v>2956</v>
      </c>
      <c r="C20" s="363" t="s">
        <v>65</v>
      </c>
      <c r="D20" s="363">
        <v>1</v>
      </c>
      <c r="E20" s="363" t="s">
        <v>2911</v>
      </c>
      <c r="F20" s="413">
        <f t="shared" si="0"/>
        <v>6.6666666666666666E-2</v>
      </c>
      <c r="G20" s="399">
        <v>2</v>
      </c>
      <c r="H20" s="413">
        <f t="shared" si="1"/>
        <v>3.3333333333333333E-2</v>
      </c>
    </row>
    <row r="21" spans="1:8" s="366" customFormat="1" x14ac:dyDescent="0.25">
      <c r="A21" s="363">
        <v>14</v>
      </c>
      <c r="B21" s="364" t="s">
        <v>2903</v>
      </c>
      <c r="C21" s="363" t="s">
        <v>65</v>
      </c>
      <c r="D21" s="363">
        <v>2</v>
      </c>
      <c r="E21" s="363" t="s">
        <v>2894</v>
      </c>
      <c r="F21" s="413">
        <f t="shared" si="0"/>
        <v>0.13333333333333333</v>
      </c>
      <c r="G21" s="399">
        <v>2</v>
      </c>
      <c r="H21" s="413">
        <f t="shared" si="1"/>
        <v>6.6666666666666666E-2</v>
      </c>
    </row>
    <row r="22" spans="1:8" s="366" customFormat="1" x14ac:dyDescent="0.25">
      <c r="A22" s="363">
        <v>15</v>
      </c>
      <c r="B22" s="364" t="s">
        <v>2900</v>
      </c>
      <c r="C22" s="363" t="s">
        <v>65</v>
      </c>
      <c r="D22" s="363">
        <v>1</v>
      </c>
      <c r="E22" s="363" t="s">
        <v>2894</v>
      </c>
      <c r="F22" s="413">
        <f t="shared" si="0"/>
        <v>6.6666666666666666E-2</v>
      </c>
      <c r="G22" s="399">
        <v>5</v>
      </c>
      <c r="H22" s="413">
        <f t="shared" si="1"/>
        <v>1.3333333333333332E-2</v>
      </c>
    </row>
    <row r="23" spans="1:8" s="366" customFormat="1" x14ac:dyDescent="0.25">
      <c r="A23" s="363">
        <v>16</v>
      </c>
      <c r="B23" s="364" t="s">
        <v>2901</v>
      </c>
      <c r="C23" s="363" t="s">
        <v>65</v>
      </c>
      <c r="D23" s="363">
        <v>15</v>
      </c>
      <c r="E23" s="363" t="s">
        <v>2894</v>
      </c>
      <c r="F23" s="413">
        <f t="shared" si="0"/>
        <v>1</v>
      </c>
      <c r="G23" s="399">
        <v>2</v>
      </c>
      <c r="H23" s="413">
        <f t="shared" si="1"/>
        <v>0.5</v>
      </c>
    </row>
    <row r="24" spans="1:8" s="366" customFormat="1" x14ac:dyDescent="0.25">
      <c r="A24" s="363">
        <v>17</v>
      </c>
      <c r="B24" s="364" t="s">
        <v>2902</v>
      </c>
      <c r="C24" s="363" t="s">
        <v>65</v>
      </c>
      <c r="D24" s="363">
        <v>5</v>
      </c>
      <c r="E24" s="363" t="s">
        <v>2894</v>
      </c>
      <c r="F24" s="413">
        <f t="shared" si="0"/>
        <v>0.33333333333333331</v>
      </c>
      <c r="G24" s="399">
        <v>2</v>
      </c>
      <c r="H24" s="413">
        <f t="shared" si="1"/>
        <v>0.16666666666666666</v>
      </c>
    </row>
    <row r="25" spans="1:8" s="366" customFormat="1" x14ac:dyDescent="0.25">
      <c r="A25" s="363">
        <v>18</v>
      </c>
      <c r="B25" s="364" t="s">
        <v>2904</v>
      </c>
      <c r="C25" s="363" t="s">
        <v>65</v>
      </c>
      <c r="D25" s="363">
        <v>2</v>
      </c>
      <c r="E25" s="363" t="s">
        <v>2894</v>
      </c>
      <c r="F25" s="413">
        <f t="shared" si="0"/>
        <v>0.13333333333333333</v>
      </c>
      <c r="G25" s="399">
        <v>2</v>
      </c>
      <c r="H25" s="413">
        <f t="shared" si="1"/>
        <v>6.6666666666666666E-2</v>
      </c>
    </row>
    <row r="26" spans="1:8" s="366" customFormat="1" x14ac:dyDescent="0.25">
      <c r="A26" s="363">
        <v>19</v>
      </c>
      <c r="B26" s="364" t="s">
        <v>2912</v>
      </c>
      <c r="C26" s="363" t="s">
        <v>65</v>
      </c>
      <c r="D26" s="363">
        <v>1</v>
      </c>
      <c r="E26" s="367" t="s">
        <v>2911</v>
      </c>
      <c r="F26" s="413">
        <f t="shared" si="0"/>
        <v>6.6666666666666666E-2</v>
      </c>
      <c r="G26" s="400">
        <v>5</v>
      </c>
      <c r="H26" s="413">
        <f t="shared" si="1"/>
        <v>1.3333333333333332E-2</v>
      </c>
    </row>
    <row r="27" spans="1:8" s="366" customFormat="1" x14ac:dyDescent="0.25">
      <c r="A27" s="363">
        <v>20</v>
      </c>
      <c r="B27" s="364" t="s">
        <v>2913</v>
      </c>
      <c r="C27" s="363" t="s">
        <v>65</v>
      </c>
      <c r="D27" s="363">
        <v>1</v>
      </c>
      <c r="E27" s="367" t="s">
        <v>2911</v>
      </c>
      <c r="F27" s="413">
        <f t="shared" si="0"/>
        <v>6.6666666666666666E-2</v>
      </c>
      <c r="G27" s="400">
        <v>5</v>
      </c>
      <c r="H27" s="413">
        <f t="shared" si="1"/>
        <v>1.3333333333333332E-2</v>
      </c>
    </row>
    <row r="28" spans="1:8" s="366" customFormat="1" x14ac:dyDescent="0.25">
      <c r="A28" s="363">
        <v>21</v>
      </c>
      <c r="B28" s="369" t="s">
        <v>2914</v>
      </c>
      <c r="C28" s="370" t="s">
        <v>65</v>
      </c>
      <c r="D28" s="371">
        <v>2</v>
      </c>
      <c r="E28" s="363" t="s">
        <v>2894</v>
      </c>
      <c r="F28" s="413">
        <f t="shared" si="0"/>
        <v>0.13333333333333333</v>
      </c>
      <c r="G28" s="399">
        <v>5</v>
      </c>
      <c r="H28" s="413">
        <f t="shared" si="1"/>
        <v>2.6666666666666665E-2</v>
      </c>
    </row>
    <row r="29" spans="1:8" s="366" customFormat="1" x14ac:dyDescent="0.25">
      <c r="A29" s="363">
        <v>22</v>
      </c>
      <c r="B29" s="372" t="s">
        <v>2915</v>
      </c>
      <c r="C29" s="373" t="s">
        <v>422</v>
      </c>
      <c r="D29" s="373">
        <v>6</v>
      </c>
      <c r="E29" s="373" t="s">
        <v>2894</v>
      </c>
      <c r="F29" s="413">
        <f t="shared" si="0"/>
        <v>0.4</v>
      </c>
      <c r="G29" s="427">
        <v>1</v>
      </c>
      <c r="H29" s="413">
        <f t="shared" si="1"/>
        <v>0.4</v>
      </c>
    </row>
    <row r="30" spans="1:8" s="366" customFormat="1" x14ac:dyDescent="0.25">
      <c r="A30" s="363">
        <v>23</v>
      </c>
      <c r="B30" s="364" t="s">
        <v>2916</v>
      </c>
      <c r="C30" s="363" t="s">
        <v>422</v>
      </c>
      <c r="D30" s="363">
        <v>6</v>
      </c>
      <c r="E30" s="373" t="s">
        <v>2894</v>
      </c>
      <c r="F30" s="413">
        <f t="shared" si="0"/>
        <v>0.4</v>
      </c>
      <c r="G30" s="427">
        <v>1</v>
      </c>
      <c r="H30" s="413">
        <f t="shared" si="1"/>
        <v>0.4</v>
      </c>
    </row>
    <row r="31" spans="1:8" s="366" customFormat="1" x14ac:dyDescent="0.25">
      <c r="A31" s="363">
        <v>24</v>
      </c>
      <c r="B31" s="364" t="s">
        <v>2957</v>
      </c>
      <c r="C31" s="363" t="s">
        <v>65</v>
      </c>
      <c r="D31" s="363">
        <v>1</v>
      </c>
      <c r="E31" s="363" t="s">
        <v>2894</v>
      </c>
      <c r="F31" s="413">
        <f t="shared" si="0"/>
        <v>6.6666666666666666E-2</v>
      </c>
      <c r="G31" s="399">
        <v>5</v>
      </c>
      <c r="H31" s="413">
        <f t="shared" si="1"/>
        <v>1.3333333333333332E-2</v>
      </c>
    </row>
    <row r="32" spans="1:8" s="366" customFormat="1" x14ac:dyDescent="0.25">
      <c r="A32" s="363">
        <v>25</v>
      </c>
      <c r="B32" s="364" t="s">
        <v>2958</v>
      </c>
      <c r="C32" s="363" t="s">
        <v>65</v>
      </c>
      <c r="D32" s="363">
        <v>1</v>
      </c>
      <c r="E32" s="363" t="s">
        <v>2894</v>
      </c>
      <c r="F32" s="413">
        <f t="shared" si="0"/>
        <v>6.6666666666666666E-2</v>
      </c>
      <c r="G32" s="399">
        <v>5</v>
      </c>
      <c r="H32" s="413">
        <f t="shared" si="1"/>
        <v>1.3333333333333332E-2</v>
      </c>
    </row>
    <row r="33" spans="1:9" s="366" customFormat="1" x14ac:dyDescent="0.25">
      <c r="A33" s="363">
        <v>26</v>
      </c>
      <c r="B33" s="364" t="s">
        <v>2959</v>
      </c>
      <c r="C33" s="363" t="s">
        <v>2923</v>
      </c>
      <c r="D33" s="363">
        <v>6</v>
      </c>
      <c r="E33" s="363" t="s">
        <v>2894</v>
      </c>
      <c r="F33" s="413">
        <f t="shared" si="0"/>
        <v>0.4</v>
      </c>
      <c r="G33" s="399">
        <v>3</v>
      </c>
      <c r="H33" s="413">
        <f t="shared" si="1"/>
        <v>0.13333333333333333</v>
      </c>
    </row>
    <row r="34" spans="1:9" s="366" customFormat="1" x14ac:dyDescent="0.25">
      <c r="A34" s="363">
        <v>27</v>
      </c>
      <c r="B34" s="364" t="s">
        <v>2938</v>
      </c>
      <c r="C34" s="363" t="s">
        <v>2923</v>
      </c>
      <c r="D34" s="363">
        <v>6</v>
      </c>
      <c r="E34" s="363" t="s">
        <v>2894</v>
      </c>
      <c r="F34" s="413">
        <f t="shared" si="0"/>
        <v>0.4</v>
      </c>
      <c r="G34" s="399">
        <v>3</v>
      </c>
      <c r="H34" s="413">
        <f t="shared" si="1"/>
        <v>0.13333333333333333</v>
      </c>
    </row>
    <row r="35" spans="1:9" s="366" customFormat="1" x14ac:dyDescent="0.25">
      <c r="A35" s="363">
        <v>28</v>
      </c>
      <c r="B35" s="372" t="s">
        <v>2960</v>
      </c>
      <c r="C35" s="373" t="s">
        <v>13</v>
      </c>
      <c r="D35" s="373">
        <v>6</v>
      </c>
      <c r="E35" s="373" t="s">
        <v>2894</v>
      </c>
      <c r="F35" s="413">
        <f t="shared" si="0"/>
        <v>0.4</v>
      </c>
      <c r="G35" s="401">
        <v>3</v>
      </c>
      <c r="H35" s="413">
        <f t="shared" si="1"/>
        <v>0.13333333333333333</v>
      </c>
    </row>
    <row r="36" spans="1:9" s="366" customFormat="1" x14ac:dyDescent="0.25">
      <c r="A36" s="363">
        <v>29</v>
      </c>
      <c r="B36" s="364" t="s">
        <v>2961</v>
      </c>
      <c r="C36" s="363" t="s">
        <v>13</v>
      </c>
      <c r="D36" s="363">
        <v>5</v>
      </c>
      <c r="E36" s="367" t="s">
        <v>2911</v>
      </c>
      <c r="F36" s="413">
        <f t="shared" si="0"/>
        <v>0.33333333333333331</v>
      </c>
      <c r="G36" s="400">
        <v>3</v>
      </c>
      <c r="H36" s="413">
        <f t="shared" si="1"/>
        <v>0.1111111111111111</v>
      </c>
    </row>
    <row r="37" spans="1:9" s="366" customFormat="1" x14ac:dyDescent="0.25">
      <c r="A37" s="363">
        <v>30</v>
      </c>
      <c r="B37" s="364" t="s">
        <v>2962</v>
      </c>
      <c r="C37" s="363" t="s">
        <v>65</v>
      </c>
      <c r="D37" s="363">
        <v>3</v>
      </c>
      <c r="E37" s="363" t="s">
        <v>2894</v>
      </c>
      <c r="F37" s="413">
        <f t="shared" si="0"/>
        <v>0.2</v>
      </c>
      <c r="G37" s="399">
        <v>3</v>
      </c>
      <c r="H37" s="413">
        <f t="shared" si="1"/>
        <v>6.6666666666666666E-2</v>
      </c>
    </row>
    <row r="38" spans="1:9" s="366" customFormat="1" x14ac:dyDescent="0.25">
      <c r="A38" s="363">
        <v>31</v>
      </c>
      <c r="B38" s="364" t="s">
        <v>2963</v>
      </c>
      <c r="C38" s="363" t="s">
        <v>65</v>
      </c>
      <c r="D38" s="363">
        <v>3</v>
      </c>
      <c r="E38" s="363" t="s">
        <v>2894</v>
      </c>
      <c r="F38" s="413">
        <f t="shared" si="0"/>
        <v>0.2</v>
      </c>
      <c r="G38" s="399">
        <v>3</v>
      </c>
      <c r="H38" s="413">
        <f t="shared" si="1"/>
        <v>6.6666666666666666E-2</v>
      </c>
    </row>
    <row r="39" spans="1:9" s="366" customFormat="1" x14ac:dyDescent="0.25">
      <c r="A39" s="363">
        <v>32</v>
      </c>
      <c r="B39" s="364" t="s">
        <v>2964</v>
      </c>
      <c r="C39" s="363" t="s">
        <v>8</v>
      </c>
      <c r="D39" s="363">
        <v>2</v>
      </c>
      <c r="E39" s="367" t="s">
        <v>2911</v>
      </c>
      <c r="F39" s="413">
        <f t="shared" si="0"/>
        <v>0.13333333333333333</v>
      </c>
      <c r="G39" s="427">
        <v>1</v>
      </c>
      <c r="H39" s="413">
        <f t="shared" si="1"/>
        <v>0.13333333333333333</v>
      </c>
    </row>
    <row r="40" spans="1:9" s="366" customFormat="1" x14ac:dyDescent="0.25">
      <c r="A40" s="363">
        <v>33</v>
      </c>
      <c r="B40" s="364" t="s">
        <v>2936</v>
      </c>
      <c r="C40" s="363" t="s">
        <v>2923</v>
      </c>
      <c r="D40" s="363">
        <v>3</v>
      </c>
      <c r="E40" s="363" t="s">
        <v>2894</v>
      </c>
      <c r="F40" s="413">
        <f t="shared" si="0"/>
        <v>0.2</v>
      </c>
      <c r="G40" s="427">
        <v>1</v>
      </c>
      <c r="H40" s="413">
        <f t="shared" si="1"/>
        <v>0.2</v>
      </c>
      <c r="I40" s="374"/>
    </row>
    <row r="41" spans="1:9" s="366" customFormat="1" x14ac:dyDescent="0.25">
      <c r="A41" s="363">
        <v>34</v>
      </c>
      <c r="B41" s="364" t="s">
        <v>2937</v>
      </c>
      <c r="C41" s="363" t="s">
        <v>2923</v>
      </c>
      <c r="D41" s="363">
        <v>3</v>
      </c>
      <c r="E41" s="363" t="s">
        <v>2894</v>
      </c>
      <c r="F41" s="413">
        <f t="shared" si="0"/>
        <v>0.2</v>
      </c>
      <c r="G41" s="427">
        <v>1</v>
      </c>
      <c r="H41" s="413">
        <f t="shared" si="1"/>
        <v>0.2</v>
      </c>
      <c r="I41" s="374"/>
    </row>
    <row r="42" spans="1:9" s="366" customFormat="1" x14ac:dyDescent="0.25">
      <c r="A42" s="363">
        <v>35</v>
      </c>
      <c r="B42" s="364" t="s">
        <v>2941</v>
      </c>
      <c r="C42" s="363" t="s">
        <v>65</v>
      </c>
      <c r="D42" s="363">
        <v>2</v>
      </c>
      <c r="E42" s="363" t="s">
        <v>2894</v>
      </c>
      <c r="F42" s="413">
        <f t="shared" si="0"/>
        <v>0.13333333333333333</v>
      </c>
      <c r="G42" s="399">
        <v>3</v>
      </c>
      <c r="H42" s="413">
        <f t="shared" si="1"/>
        <v>4.4444444444444446E-2</v>
      </c>
    </row>
    <row r="43" spans="1:9" s="366" customFormat="1" x14ac:dyDescent="0.25">
      <c r="A43" s="363">
        <v>36</v>
      </c>
      <c r="B43" s="364" t="s">
        <v>2965</v>
      </c>
      <c r="C43" s="363" t="s">
        <v>2923</v>
      </c>
      <c r="D43" s="363">
        <v>6</v>
      </c>
      <c r="E43" s="363" t="s">
        <v>2894</v>
      </c>
      <c r="F43" s="413">
        <f t="shared" si="0"/>
        <v>0.4</v>
      </c>
      <c r="G43" s="427">
        <v>1</v>
      </c>
      <c r="H43" s="413">
        <f t="shared" si="1"/>
        <v>0.4</v>
      </c>
    </row>
    <row r="44" spans="1:9" s="366" customFormat="1" x14ac:dyDescent="0.25">
      <c r="A44" s="363">
        <v>37</v>
      </c>
      <c r="B44" s="364" t="s">
        <v>2966</v>
      </c>
      <c r="C44" s="363" t="s">
        <v>2923</v>
      </c>
      <c r="D44" s="363">
        <v>6</v>
      </c>
      <c r="E44" s="363" t="s">
        <v>2894</v>
      </c>
      <c r="F44" s="413">
        <f t="shared" si="0"/>
        <v>0.4</v>
      </c>
      <c r="G44" s="427">
        <v>1</v>
      </c>
      <c r="H44" s="413">
        <f t="shared" si="1"/>
        <v>0.4</v>
      </c>
    </row>
    <row r="45" spans="1:9" s="366" customFormat="1" x14ac:dyDescent="0.25">
      <c r="A45" s="363">
        <v>38</v>
      </c>
      <c r="B45" s="364" t="s">
        <v>2967</v>
      </c>
      <c r="C45" s="363" t="s">
        <v>65</v>
      </c>
      <c r="D45" s="363">
        <v>6</v>
      </c>
      <c r="E45" s="363" t="s">
        <v>2894</v>
      </c>
      <c r="F45" s="413">
        <f t="shared" si="0"/>
        <v>0.4</v>
      </c>
      <c r="G45" s="399">
        <v>2</v>
      </c>
      <c r="H45" s="413">
        <f t="shared" si="1"/>
        <v>0.2</v>
      </c>
    </row>
    <row r="46" spans="1:9" s="366" customFormat="1" x14ac:dyDescent="0.25">
      <c r="A46" s="363">
        <v>39</v>
      </c>
      <c r="B46" s="364" t="s">
        <v>2968</v>
      </c>
      <c r="C46" s="363" t="s">
        <v>65</v>
      </c>
      <c r="D46" s="363">
        <v>1</v>
      </c>
      <c r="E46" s="363" t="s">
        <v>2908</v>
      </c>
      <c r="F46" s="413">
        <f t="shared" si="0"/>
        <v>6.6666666666666666E-2</v>
      </c>
      <c r="G46" s="399">
        <v>2</v>
      </c>
      <c r="H46" s="413">
        <f t="shared" si="1"/>
        <v>3.3333333333333333E-2</v>
      </c>
    </row>
    <row r="47" spans="1:9" s="366" customFormat="1" x14ac:dyDescent="0.25">
      <c r="A47" s="363">
        <v>40</v>
      </c>
      <c r="B47" s="364" t="s">
        <v>2951</v>
      </c>
      <c r="C47" s="363" t="s">
        <v>65</v>
      </c>
      <c r="D47" s="363">
        <v>3</v>
      </c>
      <c r="E47" s="363" t="s">
        <v>2894</v>
      </c>
      <c r="F47" s="413">
        <f t="shared" si="0"/>
        <v>0.2</v>
      </c>
      <c r="G47" s="399">
        <v>3</v>
      </c>
      <c r="H47" s="413">
        <f t="shared" si="1"/>
        <v>6.6666666666666666E-2</v>
      </c>
    </row>
    <row r="48" spans="1:9" s="366" customFormat="1" x14ac:dyDescent="0.25">
      <c r="A48" s="363">
        <v>41</v>
      </c>
      <c r="B48" s="364" t="s">
        <v>2969</v>
      </c>
      <c r="C48" s="365" t="s">
        <v>2970</v>
      </c>
      <c r="D48" s="363">
        <v>4</v>
      </c>
      <c r="E48" s="363" t="s">
        <v>2894</v>
      </c>
      <c r="F48" s="413">
        <f t="shared" si="0"/>
        <v>0.26666666666666666</v>
      </c>
      <c r="G48" s="427">
        <v>1</v>
      </c>
      <c r="H48" s="413">
        <f t="shared" si="1"/>
        <v>0.26666666666666666</v>
      </c>
    </row>
    <row r="49" spans="1:9" s="366" customFormat="1" x14ac:dyDescent="0.25">
      <c r="A49" s="363">
        <v>42</v>
      </c>
      <c r="B49" s="364" t="s">
        <v>2971</v>
      </c>
      <c r="C49" s="363" t="s">
        <v>13</v>
      </c>
      <c r="D49" s="375">
        <v>1</v>
      </c>
      <c r="E49" s="363" t="s">
        <v>2908</v>
      </c>
      <c r="F49" s="413">
        <f t="shared" si="0"/>
        <v>6.6666666666666666E-2</v>
      </c>
      <c r="G49" s="427">
        <v>1</v>
      </c>
      <c r="H49" s="413">
        <f t="shared" si="1"/>
        <v>6.6666666666666666E-2</v>
      </c>
    </row>
    <row r="50" spans="1:9" s="366" customFormat="1" ht="31.5" x14ac:dyDescent="0.25">
      <c r="A50" s="363">
        <v>43</v>
      </c>
      <c r="B50" s="364" t="s">
        <v>3182</v>
      </c>
      <c r="C50" s="363" t="s">
        <v>13</v>
      </c>
      <c r="D50" s="363">
        <v>1</v>
      </c>
      <c r="E50" s="367" t="s">
        <v>2908</v>
      </c>
      <c r="F50" s="413">
        <f t="shared" si="0"/>
        <v>6.6666666666666666E-2</v>
      </c>
      <c r="G50" s="400">
        <v>2</v>
      </c>
      <c r="H50" s="413">
        <f t="shared" si="1"/>
        <v>3.3333333333333333E-2</v>
      </c>
    </row>
    <row r="51" spans="1:9" s="366" customFormat="1" ht="31.5" x14ac:dyDescent="0.25">
      <c r="A51" s="363">
        <v>44</v>
      </c>
      <c r="B51" s="364" t="s">
        <v>2972</v>
      </c>
      <c r="C51" s="363" t="s">
        <v>13</v>
      </c>
      <c r="D51" s="363">
        <v>1</v>
      </c>
      <c r="E51" s="367" t="s">
        <v>2908</v>
      </c>
      <c r="F51" s="413">
        <f t="shared" si="0"/>
        <v>6.6666666666666666E-2</v>
      </c>
      <c r="G51" s="400">
        <v>2</v>
      </c>
      <c r="H51" s="413">
        <f t="shared" si="1"/>
        <v>3.3333333333333333E-2</v>
      </c>
    </row>
    <row r="52" spans="1:9" x14ac:dyDescent="0.25">
      <c r="A52" s="362" t="s">
        <v>2952</v>
      </c>
      <c r="B52" s="362"/>
      <c r="C52" s="362"/>
      <c r="D52" s="362"/>
      <c r="E52" s="362"/>
      <c r="F52" s="412"/>
      <c r="G52" s="398"/>
      <c r="H52" s="412"/>
      <c r="I52" s="343"/>
    </row>
    <row r="53" spans="1:9" x14ac:dyDescent="0.25">
      <c r="A53" s="363">
        <v>1</v>
      </c>
      <c r="B53" s="364" t="s">
        <v>2893</v>
      </c>
      <c r="C53" s="363" t="s">
        <v>65</v>
      </c>
      <c r="D53" s="363">
        <v>1</v>
      </c>
      <c r="E53" s="363" t="s">
        <v>2894</v>
      </c>
      <c r="F53" s="413">
        <f>D53/20</f>
        <v>0.05</v>
      </c>
      <c r="G53" s="399">
        <v>5</v>
      </c>
      <c r="H53" s="413">
        <f t="shared" si="1"/>
        <v>0.01</v>
      </c>
    </row>
    <row r="54" spans="1:9" x14ac:dyDescent="0.25">
      <c r="A54" s="363">
        <v>2</v>
      </c>
      <c r="B54" s="364" t="s">
        <v>2895</v>
      </c>
      <c r="C54" s="363" t="s">
        <v>65</v>
      </c>
      <c r="D54" s="363">
        <v>1</v>
      </c>
      <c r="E54" s="363" t="s">
        <v>2894</v>
      </c>
      <c r="F54" s="413">
        <f t="shared" ref="F54:F114" si="2">D54/20</f>
        <v>0.05</v>
      </c>
      <c r="G54" s="399">
        <v>5</v>
      </c>
      <c r="H54" s="413">
        <f t="shared" si="1"/>
        <v>0.01</v>
      </c>
    </row>
    <row r="55" spans="1:9" x14ac:dyDescent="0.25">
      <c r="A55" s="363">
        <v>3</v>
      </c>
      <c r="B55" s="364" t="s">
        <v>2896</v>
      </c>
      <c r="C55" s="363" t="s">
        <v>65</v>
      </c>
      <c r="D55" s="363">
        <v>2</v>
      </c>
      <c r="E55" s="363" t="s">
        <v>2894</v>
      </c>
      <c r="F55" s="413">
        <f t="shared" si="2"/>
        <v>0.1</v>
      </c>
      <c r="G55" s="399">
        <v>5</v>
      </c>
      <c r="H55" s="413">
        <f t="shared" si="1"/>
        <v>0.02</v>
      </c>
    </row>
    <row r="56" spans="1:9" x14ac:dyDescent="0.25">
      <c r="A56" s="363">
        <v>4</v>
      </c>
      <c r="B56" s="376" t="s">
        <v>2897</v>
      </c>
      <c r="C56" s="377" t="s">
        <v>65</v>
      </c>
      <c r="D56" s="363">
        <v>2</v>
      </c>
      <c r="E56" s="363" t="s">
        <v>2894</v>
      </c>
      <c r="F56" s="413">
        <f t="shared" si="2"/>
        <v>0.1</v>
      </c>
      <c r="G56" s="399">
        <v>5</v>
      </c>
      <c r="H56" s="413">
        <f t="shared" si="1"/>
        <v>0.02</v>
      </c>
    </row>
    <row r="57" spans="1:9" x14ac:dyDescent="0.25">
      <c r="A57" s="363">
        <v>5</v>
      </c>
      <c r="B57" s="364" t="s">
        <v>2898</v>
      </c>
      <c r="C57" s="363" t="s">
        <v>65</v>
      </c>
      <c r="D57" s="363">
        <v>10</v>
      </c>
      <c r="E57" s="363" t="s">
        <v>2894</v>
      </c>
      <c r="F57" s="413">
        <f t="shared" si="2"/>
        <v>0.5</v>
      </c>
      <c r="G57" s="399">
        <v>5</v>
      </c>
      <c r="H57" s="413">
        <f t="shared" si="1"/>
        <v>0.1</v>
      </c>
    </row>
    <row r="58" spans="1:9" x14ac:dyDescent="0.25">
      <c r="A58" s="363">
        <v>6</v>
      </c>
      <c r="B58" s="364" t="s">
        <v>2899</v>
      </c>
      <c r="C58" s="363" t="s">
        <v>65</v>
      </c>
      <c r="D58" s="363">
        <v>1</v>
      </c>
      <c r="E58" s="363" t="s">
        <v>2894</v>
      </c>
      <c r="F58" s="413">
        <f t="shared" si="2"/>
        <v>0.05</v>
      </c>
      <c r="G58" s="399">
        <v>5</v>
      </c>
      <c r="H58" s="413">
        <f t="shared" si="1"/>
        <v>0.01</v>
      </c>
    </row>
    <row r="59" spans="1:9" x14ac:dyDescent="0.25">
      <c r="A59" s="363">
        <v>7</v>
      </c>
      <c r="B59" s="364" t="s">
        <v>2900</v>
      </c>
      <c r="C59" s="363" t="s">
        <v>65</v>
      </c>
      <c r="D59" s="363">
        <v>1</v>
      </c>
      <c r="E59" s="363" t="s">
        <v>2894</v>
      </c>
      <c r="F59" s="413">
        <f t="shared" si="2"/>
        <v>0.05</v>
      </c>
      <c r="G59" s="399">
        <v>5</v>
      </c>
      <c r="H59" s="413">
        <f t="shared" si="1"/>
        <v>0.01</v>
      </c>
    </row>
    <row r="60" spans="1:9" x14ac:dyDescent="0.25">
      <c r="A60" s="363">
        <v>8</v>
      </c>
      <c r="B60" s="364" t="s">
        <v>2901</v>
      </c>
      <c r="C60" s="363" t="s">
        <v>65</v>
      </c>
      <c r="D60" s="363">
        <v>20</v>
      </c>
      <c r="E60" s="363" t="s">
        <v>2894</v>
      </c>
      <c r="F60" s="413">
        <f t="shared" si="2"/>
        <v>1</v>
      </c>
      <c r="G60" s="399">
        <v>2</v>
      </c>
      <c r="H60" s="413">
        <f t="shared" si="1"/>
        <v>0.5</v>
      </c>
    </row>
    <row r="61" spans="1:9" x14ac:dyDescent="0.25">
      <c r="A61" s="363">
        <v>9</v>
      </c>
      <c r="B61" s="364" t="s">
        <v>2902</v>
      </c>
      <c r="C61" s="363" t="s">
        <v>65</v>
      </c>
      <c r="D61" s="363">
        <v>5</v>
      </c>
      <c r="E61" s="363" t="s">
        <v>2894</v>
      </c>
      <c r="F61" s="413">
        <f t="shared" si="2"/>
        <v>0.25</v>
      </c>
      <c r="G61" s="399">
        <v>2</v>
      </c>
      <c r="H61" s="413">
        <f t="shared" si="1"/>
        <v>0.125</v>
      </c>
    </row>
    <row r="62" spans="1:9" x14ac:dyDescent="0.25">
      <c r="A62" s="363">
        <v>10</v>
      </c>
      <c r="B62" s="364" t="s">
        <v>2903</v>
      </c>
      <c r="C62" s="363" t="s">
        <v>65</v>
      </c>
      <c r="D62" s="363">
        <v>2</v>
      </c>
      <c r="E62" s="363" t="s">
        <v>2894</v>
      </c>
      <c r="F62" s="413">
        <f t="shared" si="2"/>
        <v>0.1</v>
      </c>
      <c r="G62" s="399">
        <v>2</v>
      </c>
      <c r="H62" s="413">
        <f t="shared" si="1"/>
        <v>0.05</v>
      </c>
    </row>
    <row r="63" spans="1:9" x14ac:dyDescent="0.25">
      <c r="A63" s="363">
        <v>11</v>
      </c>
      <c r="B63" s="364" t="s">
        <v>2904</v>
      </c>
      <c r="C63" s="363" t="s">
        <v>65</v>
      </c>
      <c r="D63" s="363">
        <v>2</v>
      </c>
      <c r="E63" s="363" t="s">
        <v>2894</v>
      </c>
      <c r="F63" s="413">
        <f t="shared" si="2"/>
        <v>0.1</v>
      </c>
      <c r="G63" s="399">
        <v>2</v>
      </c>
      <c r="H63" s="413">
        <f t="shared" si="1"/>
        <v>0.05</v>
      </c>
    </row>
    <row r="64" spans="1:9" x14ac:dyDescent="0.25">
      <c r="A64" s="363">
        <v>12</v>
      </c>
      <c r="B64" s="364" t="s">
        <v>2905</v>
      </c>
      <c r="C64" s="363" t="s">
        <v>65</v>
      </c>
      <c r="D64" s="363">
        <v>5</v>
      </c>
      <c r="E64" s="363" t="s">
        <v>2894</v>
      </c>
      <c r="F64" s="413">
        <f t="shared" si="2"/>
        <v>0.25</v>
      </c>
      <c r="G64" s="399">
        <v>5</v>
      </c>
      <c r="H64" s="413">
        <f t="shared" si="1"/>
        <v>0.05</v>
      </c>
    </row>
    <row r="65" spans="1:8" x14ac:dyDescent="0.25">
      <c r="A65" s="363">
        <v>13</v>
      </c>
      <c r="B65" s="364" t="s">
        <v>2906</v>
      </c>
      <c r="C65" s="363" t="s">
        <v>65</v>
      </c>
      <c r="D65" s="363">
        <v>20</v>
      </c>
      <c r="E65" s="363" t="s">
        <v>2894</v>
      </c>
      <c r="F65" s="413">
        <f t="shared" si="2"/>
        <v>1</v>
      </c>
      <c r="G65" s="399">
        <v>5</v>
      </c>
      <c r="H65" s="413">
        <f t="shared" si="1"/>
        <v>0.2</v>
      </c>
    </row>
    <row r="66" spans="1:8" x14ac:dyDescent="0.25">
      <c r="A66" s="363">
        <v>14</v>
      </c>
      <c r="B66" s="364" t="s">
        <v>2907</v>
      </c>
      <c r="C66" s="363" t="s">
        <v>65</v>
      </c>
      <c r="D66" s="363">
        <v>3</v>
      </c>
      <c r="E66" s="363" t="s">
        <v>2908</v>
      </c>
      <c r="F66" s="413">
        <f t="shared" si="2"/>
        <v>0.15</v>
      </c>
      <c r="G66" s="399">
        <v>5</v>
      </c>
      <c r="H66" s="413">
        <f t="shared" si="1"/>
        <v>0.03</v>
      </c>
    </row>
    <row r="67" spans="1:8" x14ac:dyDescent="0.25">
      <c r="A67" s="363">
        <v>15</v>
      </c>
      <c r="B67" s="364" t="s">
        <v>2909</v>
      </c>
      <c r="C67" s="363" t="s">
        <v>65</v>
      </c>
      <c r="D67" s="363">
        <v>1</v>
      </c>
      <c r="E67" s="363" t="s">
        <v>2894</v>
      </c>
      <c r="F67" s="413">
        <f t="shared" si="2"/>
        <v>0.05</v>
      </c>
      <c r="G67" s="399">
        <v>5</v>
      </c>
      <c r="H67" s="413">
        <f t="shared" si="1"/>
        <v>0.01</v>
      </c>
    </row>
    <row r="68" spans="1:8" x14ac:dyDescent="0.25">
      <c r="A68" s="363">
        <v>16</v>
      </c>
      <c r="B68" s="364" t="s">
        <v>2910</v>
      </c>
      <c r="C68" s="363" t="s">
        <v>65</v>
      </c>
      <c r="D68" s="363">
        <v>1</v>
      </c>
      <c r="E68" s="363" t="s">
        <v>2911</v>
      </c>
      <c r="F68" s="413">
        <f t="shared" si="2"/>
        <v>0.05</v>
      </c>
      <c r="G68" s="399">
        <v>2</v>
      </c>
      <c r="H68" s="413">
        <f t="shared" si="1"/>
        <v>2.5000000000000001E-2</v>
      </c>
    </row>
    <row r="69" spans="1:8" x14ac:dyDescent="0.25">
      <c r="A69" s="363">
        <v>17</v>
      </c>
      <c r="B69" s="364" t="s">
        <v>2912</v>
      </c>
      <c r="C69" s="363" t="s">
        <v>65</v>
      </c>
      <c r="D69" s="363">
        <v>1</v>
      </c>
      <c r="E69" s="363" t="s">
        <v>2911</v>
      </c>
      <c r="F69" s="413">
        <f t="shared" si="2"/>
        <v>0.05</v>
      </c>
      <c r="G69" s="399">
        <v>5</v>
      </c>
      <c r="H69" s="413">
        <f t="shared" si="1"/>
        <v>0.01</v>
      </c>
    </row>
    <row r="70" spans="1:8" x14ac:dyDescent="0.25">
      <c r="A70" s="363">
        <v>18</v>
      </c>
      <c r="B70" s="364" t="s">
        <v>2913</v>
      </c>
      <c r="C70" s="363" t="s">
        <v>65</v>
      </c>
      <c r="D70" s="363">
        <v>1</v>
      </c>
      <c r="E70" s="363" t="s">
        <v>2911</v>
      </c>
      <c r="F70" s="413">
        <f t="shared" si="2"/>
        <v>0.05</v>
      </c>
      <c r="G70" s="399">
        <v>5</v>
      </c>
      <c r="H70" s="413">
        <f t="shared" si="1"/>
        <v>0.01</v>
      </c>
    </row>
    <row r="71" spans="1:8" x14ac:dyDescent="0.25">
      <c r="A71" s="363">
        <v>19</v>
      </c>
      <c r="B71" s="369" t="s">
        <v>2914</v>
      </c>
      <c r="C71" s="370" t="s">
        <v>65</v>
      </c>
      <c r="D71" s="371">
        <v>2</v>
      </c>
      <c r="E71" s="363" t="s">
        <v>2894</v>
      </c>
      <c r="F71" s="413">
        <f t="shared" si="2"/>
        <v>0.1</v>
      </c>
      <c r="G71" s="399">
        <v>5</v>
      </c>
      <c r="H71" s="413">
        <f t="shared" si="1"/>
        <v>0.02</v>
      </c>
    </row>
    <row r="72" spans="1:8" x14ac:dyDescent="0.25">
      <c r="A72" s="363">
        <v>20</v>
      </c>
      <c r="B72" s="364" t="s">
        <v>2915</v>
      </c>
      <c r="C72" s="363" t="s">
        <v>422</v>
      </c>
      <c r="D72" s="363">
        <v>20</v>
      </c>
      <c r="E72" s="363" t="s">
        <v>2894</v>
      </c>
      <c r="F72" s="413">
        <f t="shared" si="2"/>
        <v>1</v>
      </c>
      <c r="G72" s="427">
        <v>1</v>
      </c>
      <c r="H72" s="413">
        <f t="shared" si="1"/>
        <v>1</v>
      </c>
    </row>
    <row r="73" spans="1:8" x14ac:dyDescent="0.25">
      <c r="A73" s="363">
        <v>21</v>
      </c>
      <c r="B73" s="364" t="s">
        <v>2916</v>
      </c>
      <c r="C73" s="363" t="s">
        <v>422</v>
      </c>
      <c r="D73" s="363">
        <v>6</v>
      </c>
      <c r="E73" s="363" t="s">
        <v>2908</v>
      </c>
      <c r="F73" s="413">
        <f t="shared" si="2"/>
        <v>0.3</v>
      </c>
      <c r="G73" s="427">
        <v>1</v>
      </c>
      <c r="H73" s="413">
        <f t="shared" ref="H73:H136" si="3">F73/G73</f>
        <v>0.3</v>
      </c>
    </row>
    <row r="74" spans="1:8" x14ac:dyDescent="0.25">
      <c r="A74" s="363">
        <v>22</v>
      </c>
      <c r="B74" s="364" t="s">
        <v>2917</v>
      </c>
      <c r="C74" s="363" t="s">
        <v>65</v>
      </c>
      <c r="D74" s="363">
        <v>20</v>
      </c>
      <c r="E74" s="363" t="s">
        <v>2894</v>
      </c>
      <c r="F74" s="413">
        <f t="shared" si="2"/>
        <v>1</v>
      </c>
      <c r="G74" s="399">
        <v>2</v>
      </c>
      <c r="H74" s="413">
        <f t="shared" si="3"/>
        <v>0.5</v>
      </c>
    </row>
    <row r="75" spans="1:8" x14ac:dyDescent="0.25">
      <c r="A75" s="363">
        <v>23</v>
      </c>
      <c r="B75" s="364" t="s">
        <v>2918</v>
      </c>
      <c r="C75" s="377" t="s">
        <v>65</v>
      </c>
      <c r="D75" s="363">
        <v>20</v>
      </c>
      <c r="E75" s="363" t="s">
        <v>2894</v>
      </c>
      <c r="F75" s="413">
        <f t="shared" si="2"/>
        <v>1</v>
      </c>
      <c r="G75" s="399">
        <v>2</v>
      </c>
      <c r="H75" s="413">
        <f t="shared" si="3"/>
        <v>0.5</v>
      </c>
    </row>
    <row r="76" spans="1:8" x14ac:dyDescent="0.25">
      <c r="A76" s="363">
        <v>24</v>
      </c>
      <c r="B76" s="364" t="s">
        <v>2919</v>
      </c>
      <c r="C76" s="377" t="s">
        <v>65</v>
      </c>
      <c r="D76" s="363">
        <v>3</v>
      </c>
      <c r="E76" s="363" t="s">
        <v>2908</v>
      </c>
      <c r="F76" s="413">
        <f t="shared" si="2"/>
        <v>0.15</v>
      </c>
      <c r="G76" s="399">
        <v>2</v>
      </c>
      <c r="H76" s="413">
        <f t="shared" si="3"/>
        <v>7.4999999999999997E-2</v>
      </c>
    </row>
    <row r="77" spans="1:8" x14ac:dyDescent="0.25">
      <c r="A77" s="363">
        <v>25</v>
      </c>
      <c r="B77" s="364" t="s">
        <v>2920</v>
      </c>
      <c r="C77" s="363" t="s">
        <v>13</v>
      </c>
      <c r="D77" s="363">
        <v>2</v>
      </c>
      <c r="E77" s="363" t="s">
        <v>2894</v>
      </c>
      <c r="F77" s="413">
        <f t="shared" si="2"/>
        <v>0.1</v>
      </c>
      <c r="G77" s="399">
        <v>2</v>
      </c>
      <c r="H77" s="413">
        <f t="shared" si="3"/>
        <v>0.05</v>
      </c>
    </row>
    <row r="78" spans="1:8" x14ac:dyDescent="0.25">
      <c r="A78" s="363">
        <v>26</v>
      </c>
      <c r="B78" s="364" t="s">
        <v>2921</v>
      </c>
      <c r="C78" s="363" t="s">
        <v>65</v>
      </c>
      <c r="D78" s="363">
        <v>2</v>
      </c>
      <c r="E78" s="363" t="s">
        <v>2894</v>
      </c>
      <c r="F78" s="413">
        <f t="shared" si="2"/>
        <v>0.1</v>
      </c>
      <c r="G78" s="399">
        <v>3</v>
      </c>
      <c r="H78" s="413">
        <f t="shared" si="3"/>
        <v>3.3333333333333333E-2</v>
      </c>
    </row>
    <row r="79" spans="1:8" x14ac:dyDescent="0.25">
      <c r="A79" s="363">
        <v>27</v>
      </c>
      <c r="B79" s="364" t="s">
        <v>2922</v>
      </c>
      <c r="C79" s="363" t="s">
        <v>2923</v>
      </c>
      <c r="D79" s="363">
        <v>2</v>
      </c>
      <c r="E79" s="363" t="s">
        <v>2894</v>
      </c>
      <c r="F79" s="413">
        <f t="shared" si="2"/>
        <v>0.1</v>
      </c>
      <c r="G79" s="399">
        <v>3</v>
      </c>
      <c r="H79" s="413">
        <f t="shared" si="3"/>
        <v>3.3333333333333333E-2</v>
      </c>
    </row>
    <row r="80" spans="1:8" x14ac:dyDescent="0.25">
      <c r="A80" s="363">
        <v>28</v>
      </c>
      <c r="B80" s="376" t="s">
        <v>2924</v>
      </c>
      <c r="C80" s="377" t="s">
        <v>2923</v>
      </c>
      <c r="D80" s="377">
        <v>2</v>
      </c>
      <c r="E80" s="363" t="s">
        <v>2894</v>
      </c>
      <c r="F80" s="413">
        <f t="shared" si="2"/>
        <v>0.1</v>
      </c>
      <c r="G80" s="399">
        <v>3</v>
      </c>
      <c r="H80" s="413">
        <f t="shared" si="3"/>
        <v>3.3333333333333333E-2</v>
      </c>
    </row>
    <row r="81" spans="1:8" x14ac:dyDescent="0.25">
      <c r="A81" s="363">
        <v>29</v>
      </c>
      <c r="B81" s="364" t="s">
        <v>2925</v>
      </c>
      <c r="C81" s="363" t="s">
        <v>65</v>
      </c>
      <c r="D81" s="363">
        <v>4</v>
      </c>
      <c r="E81" s="363" t="s">
        <v>2894</v>
      </c>
      <c r="F81" s="413">
        <f t="shared" si="2"/>
        <v>0.2</v>
      </c>
      <c r="G81" s="399">
        <v>3</v>
      </c>
      <c r="H81" s="413">
        <f t="shared" si="3"/>
        <v>6.6666666666666666E-2</v>
      </c>
    </row>
    <row r="82" spans="1:8" x14ac:dyDescent="0.25">
      <c r="A82" s="363">
        <v>30</v>
      </c>
      <c r="B82" s="364" t="s">
        <v>2926</v>
      </c>
      <c r="C82" s="363" t="s">
        <v>65</v>
      </c>
      <c r="D82" s="363">
        <v>1</v>
      </c>
      <c r="E82" s="363" t="s">
        <v>2894</v>
      </c>
      <c r="F82" s="413">
        <f t="shared" si="2"/>
        <v>0.05</v>
      </c>
      <c r="G82" s="399">
        <v>3</v>
      </c>
      <c r="H82" s="413">
        <f t="shared" si="3"/>
        <v>1.6666666666666666E-2</v>
      </c>
    </row>
    <row r="83" spans="1:8" x14ac:dyDescent="0.25">
      <c r="A83" s="363">
        <v>31</v>
      </c>
      <c r="B83" s="364" t="s">
        <v>2927</v>
      </c>
      <c r="C83" s="363" t="s">
        <v>13</v>
      </c>
      <c r="D83" s="363">
        <v>10</v>
      </c>
      <c r="E83" s="363" t="s">
        <v>2894</v>
      </c>
      <c r="F83" s="413">
        <f t="shared" si="2"/>
        <v>0.5</v>
      </c>
      <c r="G83" s="399">
        <v>2</v>
      </c>
      <c r="H83" s="413">
        <f t="shared" si="3"/>
        <v>0.25</v>
      </c>
    </row>
    <row r="84" spans="1:8" x14ac:dyDescent="0.25">
      <c r="A84" s="363">
        <v>32</v>
      </c>
      <c r="B84" s="364" t="s">
        <v>2928</v>
      </c>
      <c r="C84" s="363" t="s">
        <v>13</v>
      </c>
      <c r="D84" s="363">
        <v>10</v>
      </c>
      <c r="E84" s="363" t="s">
        <v>2894</v>
      </c>
      <c r="F84" s="413">
        <f t="shared" si="2"/>
        <v>0.5</v>
      </c>
      <c r="G84" s="399">
        <v>2</v>
      </c>
      <c r="H84" s="413">
        <f t="shared" si="3"/>
        <v>0.25</v>
      </c>
    </row>
    <row r="85" spans="1:8" x14ac:dyDescent="0.25">
      <c r="A85" s="363">
        <v>33</v>
      </c>
      <c r="B85" s="364" t="s">
        <v>2929</v>
      </c>
      <c r="C85" s="363" t="s">
        <v>13</v>
      </c>
      <c r="D85" s="363">
        <v>5</v>
      </c>
      <c r="E85" s="363" t="s">
        <v>2894</v>
      </c>
      <c r="F85" s="413">
        <f t="shared" si="2"/>
        <v>0.25</v>
      </c>
      <c r="G85" s="399">
        <v>2</v>
      </c>
      <c r="H85" s="413">
        <f t="shared" si="3"/>
        <v>0.125</v>
      </c>
    </row>
    <row r="86" spans="1:8" x14ac:dyDescent="0.25">
      <c r="A86" s="363">
        <v>34</v>
      </c>
      <c r="B86" s="364" t="s">
        <v>2930</v>
      </c>
      <c r="C86" s="363" t="s">
        <v>8</v>
      </c>
      <c r="D86" s="363">
        <v>2</v>
      </c>
      <c r="E86" s="363" t="s">
        <v>2894</v>
      </c>
      <c r="F86" s="413">
        <f t="shared" si="2"/>
        <v>0.1</v>
      </c>
      <c r="G86" s="399">
        <v>2</v>
      </c>
      <c r="H86" s="413">
        <f t="shared" si="3"/>
        <v>0.05</v>
      </c>
    </row>
    <row r="87" spans="1:8" x14ac:dyDescent="0.25">
      <c r="A87" s="363">
        <v>35</v>
      </c>
      <c r="B87" s="364" t="s">
        <v>2931</v>
      </c>
      <c r="C87" s="363" t="s">
        <v>2923</v>
      </c>
      <c r="D87" s="363">
        <v>3</v>
      </c>
      <c r="E87" s="363" t="s">
        <v>2894</v>
      </c>
      <c r="F87" s="413">
        <f t="shared" si="2"/>
        <v>0.15</v>
      </c>
      <c r="G87" s="399">
        <v>2</v>
      </c>
      <c r="H87" s="413">
        <f t="shared" si="3"/>
        <v>7.4999999999999997E-2</v>
      </c>
    </row>
    <row r="88" spans="1:8" x14ac:dyDescent="0.25">
      <c r="A88" s="363">
        <v>36</v>
      </c>
      <c r="B88" s="364" t="s">
        <v>2932</v>
      </c>
      <c r="C88" s="363" t="s">
        <v>13</v>
      </c>
      <c r="D88" s="363">
        <v>2</v>
      </c>
      <c r="E88" s="363" t="s">
        <v>2894</v>
      </c>
      <c r="F88" s="413">
        <f t="shared" si="2"/>
        <v>0.1</v>
      </c>
      <c r="G88" s="399">
        <v>2</v>
      </c>
      <c r="H88" s="413">
        <f t="shared" si="3"/>
        <v>0.05</v>
      </c>
    </row>
    <row r="89" spans="1:8" x14ac:dyDescent="0.25">
      <c r="A89" s="363">
        <v>37</v>
      </c>
      <c r="B89" s="364" t="s">
        <v>2933</v>
      </c>
      <c r="C89" s="363" t="s">
        <v>13</v>
      </c>
      <c r="D89" s="363">
        <v>2</v>
      </c>
      <c r="E89" s="363" t="s">
        <v>2894</v>
      </c>
      <c r="F89" s="413">
        <f t="shared" si="2"/>
        <v>0.1</v>
      </c>
      <c r="G89" s="427">
        <v>1</v>
      </c>
      <c r="H89" s="413">
        <f t="shared" si="3"/>
        <v>0.1</v>
      </c>
    </row>
    <row r="90" spans="1:8" x14ac:dyDescent="0.25">
      <c r="A90" s="363">
        <v>38</v>
      </c>
      <c r="B90" s="364" t="s">
        <v>2934</v>
      </c>
      <c r="C90" s="363" t="s">
        <v>2935</v>
      </c>
      <c r="D90" s="363">
        <v>2</v>
      </c>
      <c r="E90" s="363" t="s">
        <v>2894</v>
      </c>
      <c r="F90" s="413">
        <f t="shared" si="2"/>
        <v>0.1</v>
      </c>
      <c r="G90" s="399">
        <v>2</v>
      </c>
      <c r="H90" s="413">
        <f t="shared" si="3"/>
        <v>0.05</v>
      </c>
    </row>
    <row r="91" spans="1:8" x14ac:dyDescent="0.25">
      <c r="A91" s="363">
        <v>39</v>
      </c>
      <c r="B91" s="364" t="s">
        <v>2936</v>
      </c>
      <c r="C91" s="363" t="s">
        <v>2923</v>
      </c>
      <c r="D91" s="363">
        <v>5</v>
      </c>
      <c r="E91" s="363" t="s">
        <v>2894</v>
      </c>
      <c r="F91" s="413">
        <f t="shared" si="2"/>
        <v>0.25</v>
      </c>
      <c r="G91" s="427">
        <v>1</v>
      </c>
      <c r="H91" s="413">
        <f t="shared" si="3"/>
        <v>0.25</v>
      </c>
    </row>
    <row r="92" spans="1:8" x14ac:dyDescent="0.25">
      <c r="A92" s="363">
        <v>40</v>
      </c>
      <c r="B92" s="364" t="s">
        <v>2937</v>
      </c>
      <c r="C92" s="363" t="s">
        <v>2923</v>
      </c>
      <c r="D92" s="363">
        <v>5</v>
      </c>
      <c r="E92" s="363" t="s">
        <v>2894</v>
      </c>
      <c r="F92" s="413">
        <f t="shared" si="2"/>
        <v>0.25</v>
      </c>
      <c r="G92" s="427">
        <v>1</v>
      </c>
      <c r="H92" s="413">
        <f t="shared" si="3"/>
        <v>0.25</v>
      </c>
    </row>
    <row r="93" spans="1:8" x14ac:dyDescent="0.25">
      <c r="A93" s="363">
        <v>41</v>
      </c>
      <c r="B93" s="364" t="s">
        <v>2938</v>
      </c>
      <c r="C93" s="363" t="s">
        <v>13</v>
      </c>
      <c r="D93" s="363">
        <v>5</v>
      </c>
      <c r="E93" s="363" t="s">
        <v>2894</v>
      </c>
      <c r="F93" s="413">
        <f t="shared" si="2"/>
        <v>0.25</v>
      </c>
      <c r="G93" s="399">
        <v>3</v>
      </c>
      <c r="H93" s="413">
        <f t="shared" si="3"/>
        <v>8.3333333333333329E-2</v>
      </c>
    </row>
    <row r="94" spans="1:8" x14ac:dyDescent="0.25">
      <c r="A94" s="363">
        <v>42</v>
      </c>
      <c r="B94" s="364" t="s">
        <v>2939</v>
      </c>
      <c r="C94" s="363" t="s">
        <v>13</v>
      </c>
      <c r="D94" s="363">
        <v>6</v>
      </c>
      <c r="E94" s="363" t="s">
        <v>2894</v>
      </c>
      <c r="F94" s="413">
        <f t="shared" si="2"/>
        <v>0.3</v>
      </c>
      <c r="G94" s="399">
        <v>2</v>
      </c>
      <c r="H94" s="413">
        <f t="shared" si="3"/>
        <v>0.15</v>
      </c>
    </row>
    <row r="95" spans="1:8" x14ac:dyDescent="0.25">
      <c r="A95" s="363">
        <v>43</v>
      </c>
      <c r="B95" s="364" t="s">
        <v>2940</v>
      </c>
      <c r="C95" s="363" t="s">
        <v>13</v>
      </c>
      <c r="D95" s="363">
        <v>6</v>
      </c>
      <c r="E95" s="363" t="s">
        <v>2894</v>
      </c>
      <c r="F95" s="413">
        <f t="shared" si="2"/>
        <v>0.3</v>
      </c>
      <c r="G95" s="399">
        <v>2</v>
      </c>
      <c r="H95" s="413">
        <f t="shared" si="3"/>
        <v>0.15</v>
      </c>
    </row>
    <row r="96" spans="1:8" x14ac:dyDescent="0.25">
      <c r="A96" s="363">
        <v>44</v>
      </c>
      <c r="B96" s="364" t="s">
        <v>2941</v>
      </c>
      <c r="C96" s="363" t="s">
        <v>65</v>
      </c>
      <c r="D96" s="363">
        <v>3</v>
      </c>
      <c r="E96" s="363" t="s">
        <v>2894</v>
      </c>
      <c r="F96" s="413">
        <f t="shared" si="2"/>
        <v>0.15</v>
      </c>
      <c r="G96" s="399">
        <v>3</v>
      </c>
      <c r="H96" s="413">
        <f t="shared" si="3"/>
        <v>4.9999999999999996E-2</v>
      </c>
    </row>
    <row r="97" spans="1:8" x14ac:dyDescent="0.25">
      <c r="A97" s="363">
        <v>45</v>
      </c>
      <c r="B97" s="364" t="s">
        <v>2942</v>
      </c>
      <c r="C97" s="363" t="s">
        <v>2923</v>
      </c>
      <c r="D97" s="363">
        <v>5</v>
      </c>
      <c r="E97" s="363" t="s">
        <v>2894</v>
      </c>
      <c r="F97" s="413">
        <f t="shared" si="2"/>
        <v>0.25</v>
      </c>
      <c r="G97" s="427">
        <v>1</v>
      </c>
      <c r="H97" s="413">
        <f t="shared" si="3"/>
        <v>0.25</v>
      </c>
    </row>
    <row r="98" spans="1:8" x14ac:dyDescent="0.25">
      <c r="A98" s="363">
        <v>46</v>
      </c>
      <c r="B98" s="364" t="s">
        <v>2943</v>
      </c>
      <c r="C98" s="363" t="s">
        <v>13</v>
      </c>
      <c r="D98" s="363">
        <v>5</v>
      </c>
      <c r="E98" s="363" t="s">
        <v>2894</v>
      </c>
      <c r="F98" s="413">
        <f t="shared" si="2"/>
        <v>0.25</v>
      </c>
      <c r="G98" s="399">
        <v>2</v>
      </c>
      <c r="H98" s="413">
        <f t="shared" si="3"/>
        <v>0.125</v>
      </c>
    </row>
    <row r="99" spans="1:8" x14ac:dyDescent="0.25">
      <c r="A99" s="363">
        <v>47</v>
      </c>
      <c r="B99" s="426" t="s">
        <v>3187</v>
      </c>
      <c r="C99" s="377" t="s">
        <v>108</v>
      </c>
      <c r="D99" s="377">
        <v>20</v>
      </c>
      <c r="E99" s="377" t="s">
        <v>2894</v>
      </c>
      <c r="F99" s="413">
        <f t="shared" si="2"/>
        <v>1</v>
      </c>
      <c r="G99" s="427">
        <v>1</v>
      </c>
      <c r="H99" s="413">
        <f t="shared" si="3"/>
        <v>1</v>
      </c>
    </row>
    <row r="100" spans="1:8" x14ac:dyDescent="0.25">
      <c r="A100" s="363">
        <v>48</v>
      </c>
      <c r="B100" s="378" t="s">
        <v>2944</v>
      </c>
      <c r="C100" s="379" t="s">
        <v>13</v>
      </c>
      <c r="D100" s="379">
        <v>2</v>
      </c>
      <c r="E100" s="379" t="s">
        <v>2894</v>
      </c>
      <c r="F100" s="413">
        <f t="shared" si="2"/>
        <v>0.1</v>
      </c>
      <c r="G100" s="402">
        <v>2</v>
      </c>
      <c r="H100" s="413">
        <f t="shared" si="3"/>
        <v>0.05</v>
      </c>
    </row>
    <row r="101" spans="1:8" x14ac:dyDescent="0.25">
      <c r="A101" s="363">
        <v>49</v>
      </c>
      <c r="B101" s="364" t="s">
        <v>2945</v>
      </c>
      <c r="C101" s="367" t="s">
        <v>2946</v>
      </c>
      <c r="D101" s="363">
        <v>3</v>
      </c>
      <c r="E101" s="367" t="s">
        <v>2911</v>
      </c>
      <c r="F101" s="413">
        <f t="shared" si="2"/>
        <v>0.15</v>
      </c>
      <c r="G101" s="427">
        <v>1</v>
      </c>
      <c r="H101" s="413">
        <f t="shared" si="3"/>
        <v>0.15</v>
      </c>
    </row>
    <row r="102" spans="1:8" x14ac:dyDescent="0.25">
      <c r="A102" s="363">
        <v>50</v>
      </c>
      <c r="B102" s="364" t="s">
        <v>2947</v>
      </c>
      <c r="C102" s="363" t="s">
        <v>65</v>
      </c>
      <c r="D102" s="363">
        <v>10</v>
      </c>
      <c r="E102" s="363" t="s">
        <v>2894</v>
      </c>
      <c r="F102" s="413">
        <f t="shared" si="2"/>
        <v>0.5</v>
      </c>
      <c r="G102" s="399">
        <v>2</v>
      </c>
      <c r="H102" s="413">
        <f t="shared" si="3"/>
        <v>0.25</v>
      </c>
    </row>
    <row r="103" spans="1:8" x14ac:dyDescent="0.25">
      <c r="A103" s="363">
        <v>51</v>
      </c>
      <c r="B103" s="364" t="s">
        <v>2948</v>
      </c>
      <c r="C103" s="363" t="s">
        <v>65</v>
      </c>
      <c r="D103" s="363">
        <v>2</v>
      </c>
      <c r="E103" s="363" t="s">
        <v>2908</v>
      </c>
      <c r="F103" s="413">
        <f t="shared" si="2"/>
        <v>0.1</v>
      </c>
      <c r="G103" s="399">
        <v>2</v>
      </c>
      <c r="H103" s="413">
        <f t="shared" si="3"/>
        <v>0.05</v>
      </c>
    </row>
    <row r="104" spans="1:8" x14ac:dyDescent="0.25">
      <c r="A104" s="363">
        <v>52</v>
      </c>
      <c r="B104" s="364" t="s">
        <v>2949</v>
      </c>
      <c r="C104" s="363" t="s">
        <v>1204</v>
      </c>
      <c r="D104" s="363">
        <v>10</v>
      </c>
      <c r="E104" s="363" t="s">
        <v>2894</v>
      </c>
      <c r="F104" s="413">
        <f t="shared" si="2"/>
        <v>0.5</v>
      </c>
      <c r="G104" s="399">
        <v>2</v>
      </c>
      <c r="H104" s="413">
        <f t="shared" si="3"/>
        <v>0.25</v>
      </c>
    </row>
    <row r="105" spans="1:8" x14ac:dyDescent="0.25">
      <c r="A105" s="363">
        <v>53</v>
      </c>
      <c r="B105" s="364" t="s">
        <v>2950</v>
      </c>
      <c r="C105" s="363" t="s">
        <v>65</v>
      </c>
      <c r="D105" s="363">
        <v>2</v>
      </c>
      <c r="E105" s="363" t="s">
        <v>2911</v>
      </c>
      <c r="F105" s="413">
        <f t="shared" si="2"/>
        <v>0.1</v>
      </c>
      <c r="G105" s="399">
        <v>2</v>
      </c>
      <c r="H105" s="413">
        <f t="shared" si="3"/>
        <v>0.05</v>
      </c>
    </row>
    <row r="106" spans="1:8" x14ac:dyDescent="0.25">
      <c r="A106" s="363">
        <v>54</v>
      </c>
      <c r="B106" s="364" t="s">
        <v>2951</v>
      </c>
      <c r="C106" s="363" t="s">
        <v>65</v>
      </c>
      <c r="D106" s="363">
        <v>5</v>
      </c>
      <c r="E106" s="363" t="s">
        <v>2894</v>
      </c>
      <c r="F106" s="413">
        <f t="shared" si="2"/>
        <v>0.25</v>
      </c>
      <c r="G106" s="399">
        <v>3</v>
      </c>
      <c r="H106" s="413">
        <f t="shared" si="3"/>
        <v>8.3333333333333329E-2</v>
      </c>
    </row>
    <row r="107" spans="1:8" x14ac:dyDescent="0.25">
      <c r="A107" s="363">
        <v>55</v>
      </c>
      <c r="B107" s="364" t="s">
        <v>3183</v>
      </c>
      <c r="C107" s="363" t="s">
        <v>65</v>
      </c>
      <c r="D107" s="363">
        <v>2</v>
      </c>
      <c r="E107" s="363" t="s">
        <v>2894</v>
      </c>
      <c r="F107" s="413">
        <f t="shared" si="2"/>
        <v>0.1</v>
      </c>
      <c r="G107" s="399">
        <v>2</v>
      </c>
      <c r="H107" s="413">
        <f t="shared" si="3"/>
        <v>0.05</v>
      </c>
    </row>
    <row r="108" spans="1:8" x14ac:dyDescent="0.25">
      <c r="A108" s="363">
        <v>56</v>
      </c>
      <c r="B108" s="364" t="s">
        <v>3179</v>
      </c>
      <c r="C108" s="363" t="s">
        <v>1057</v>
      </c>
      <c r="D108" s="363">
        <v>20</v>
      </c>
      <c r="E108" s="363" t="s">
        <v>2894</v>
      </c>
      <c r="F108" s="413">
        <f t="shared" si="2"/>
        <v>1</v>
      </c>
      <c r="G108" s="427">
        <v>1</v>
      </c>
      <c r="H108" s="413">
        <f t="shared" si="3"/>
        <v>1</v>
      </c>
    </row>
    <row r="109" spans="1:8" x14ac:dyDescent="0.25">
      <c r="A109" s="363">
        <v>57</v>
      </c>
      <c r="B109" s="364" t="s">
        <v>3180</v>
      </c>
      <c r="C109" s="363" t="s">
        <v>2120</v>
      </c>
      <c r="D109" s="363">
        <v>20</v>
      </c>
      <c r="E109" s="363" t="s">
        <v>3102</v>
      </c>
      <c r="F109" s="413">
        <f t="shared" si="2"/>
        <v>1</v>
      </c>
      <c r="G109" s="427">
        <v>1</v>
      </c>
      <c r="H109" s="413">
        <f t="shared" si="3"/>
        <v>1</v>
      </c>
    </row>
    <row r="110" spans="1:8" s="374" customFormat="1" x14ac:dyDescent="0.25">
      <c r="A110" s="363">
        <v>58</v>
      </c>
      <c r="B110" s="364" t="s">
        <v>3003</v>
      </c>
      <c r="C110" s="363" t="s">
        <v>8</v>
      </c>
      <c r="D110" s="363">
        <v>2</v>
      </c>
      <c r="E110" s="363" t="s">
        <v>2908</v>
      </c>
      <c r="F110" s="413">
        <f t="shared" si="2"/>
        <v>0.1</v>
      </c>
      <c r="G110" s="427">
        <v>1</v>
      </c>
      <c r="H110" s="413">
        <f t="shared" si="3"/>
        <v>0.1</v>
      </c>
    </row>
    <row r="111" spans="1:8" s="366" customFormat="1" x14ac:dyDescent="0.25">
      <c r="A111" s="363">
        <v>59</v>
      </c>
      <c r="B111" s="364" t="s">
        <v>3004</v>
      </c>
      <c r="C111" s="363" t="s">
        <v>8</v>
      </c>
      <c r="D111" s="363">
        <v>2</v>
      </c>
      <c r="E111" s="363" t="s">
        <v>2908</v>
      </c>
      <c r="F111" s="413">
        <f t="shared" si="2"/>
        <v>0.1</v>
      </c>
      <c r="G111" s="427">
        <v>1</v>
      </c>
      <c r="H111" s="413">
        <f t="shared" si="3"/>
        <v>0.1</v>
      </c>
    </row>
    <row r="112" spans="1:8" s="366" customFormat="1" x14ac:dyDescent="0.25">
      <c r="A112" s="363">
        <v>60</v>
      </c>
      <c r="B112" s="364" t="s">
        <v>3181</v>
      </c>
      <c r="C112" s="363" t="s">
        <v>13</v>
      </c>
      <c r="D112" s="363">
        <v>1</v>
      </c>
      <c r="E112" s="363" t="s">
        <v>2908</v>
      </c>
      <c r="F112" s="413">
        <f t="shared" si="2"/>
        <v>0.05</v>
      </c>
      <c r="G112" s="427">
        <v>1</v>
      </c>
      <c r="H112" s="413">
        <f t="shared" si="3"/>
        <v>0.05</v>
      </c>
    </row>
    <row r="113" spans="1:9" s="366" customFormat="1" ht="31.5" x14ac:dyDescent="0.25">
      <c r="A113" s="363">
        <v>61</v>
      </c>
      <c r="B113" s="364" t="s">
        <v>3184</v>
      </c>
      <c r="C113" s="363" t="s">
        <v>13</v>
      </c>
      <c r="D113" s="363">
        <v>1</v>
      </c>
      <c r="E113" s="363" t="s">
        <v>2908</v>
      </c>
      <c r="F113" s="413">
        <f t="shared" si="2"/>
        <v>0.05</v>
      </c>
      <c r="G113" s="399">
        <v>2</v>
      </c>
      <c r="H113" s="413">
        <f t="shared" si="3"/>
        <v>2.5000000000000001E-2</v>
      </c>
    </row>
    <row r="114" spans="1:9" s="366" customFormat="1" ht="31.5" x14ac:dyDescent="0.25">
      <c r="A114" s="363">
        <v>62</v>
      </c>
      <c r="B114" s="364" t="s">
        <v>3022</v>
      </c>
      <c r="C114" s="363" t="s">
        <v>13</v>
      </c>
      <c r="D114" s="363">
        <v>1</v>
      </c>
      <c r="E114" s="363" t="s">
        <v>2908</v>
      </c>
      <c r="F114" s="413">
        <f t="shared" si="2"/>
        <v>0.05</v>
      </c>
      <c r="G114" s="399">
        <v>2</v>
      </c>
      <c r="H114" s="413">
        <f t="shared" si="3"/>
        <v>2.5000000000000001E-2</v>
      </c>
    </row>
    <row r="115" spans="1:9" x14ac:dyDescent="0.25">
      <c r="A115" s="362" t="s">
        <v>2973</v>
      </c>
      <c r="B115" s="362"/>
      <c r="C115" s="362"/>
      <c r="D115" s="362"/>
      <c r="E115" s="362"/>
      <c r="F115" s="412"/>
      <c r="G115" s="398"/>
      <c r="H115" s="412"/>
      <c r="I115" s="343"/>
    </row>
    <row r="116" spans="1:9" s="366" customFormat="1" x14ac:dyDescent="0.25">
      <c r="A116" s="367">
        <v>1</v>
      </c>
      <c r="B116" s="364" t="s">
        <v>2893</v>
      </c>
      <c r="C116" s="367" t="s">
        <v>65</v>
      </c>
      <c r="D116" s="367">
        <v>1</v>
      </c>
      <c r="E116" s="367" t="s">
        <v>2894</v>
      </c>
      <c r="F116" s="414">
        <f>D116/25</f>
        <v>0.04</v>
      </c>
      <c r="G116" s="400">
        <v>5</v>
      </c>
      <c r="H116" s="413">
        <f t="shared" si="3"/>
        <v>8.0000000000000002E-3</v>
      </c>
    </row>
    <row r="117" spans="1:9" s="374" customFormat="1" x14ac:dyDescent="0.25">
      <c r="A117" s="367">
        <v>2</v>
      </c>
      <c r="B117" s="378" t="s">
        <v>2974</v>
      </c>
      <c r="C117" s="380" t="s">
        <v>65</v>
      </c>
      <c r="D117" s="380">
        <v>1</v>
      </c>
      <c r="E117" s="380" t="s">
        <v>2894</v>
      </c>
      <c r="F117" s="414">
        <f t="shared" ref="F117:F180" si="4">D117/25</f>
        <v>0.04</v>
      </c>
      <c r="G117" s="403">
        <v>5</v>
      </c>
      <c r="H117" s="413">
        <f t="shared" si="3"/>
        <v>8.0000000000000002E-3</v>
      </c>
    </row>
    <row r="118" spans="1:9" s="366" customFormat="1" x14ac:dyDescent="0.25">
      <c r="A118" s="367">
        <v>3</v>
      </c>
      <c r="B118" s="364" t="s">
        <v>2896</v>
      </c>
      <c r="C118" s="367" t="s">
        <v>65</v>
      </c>
      <c r="D118" s="367">
        <v>1</v>
      </c>
      <c r="E118" s="367" t="s">
        <v>2894</v>
      </c>
      <c r="F118" s="414">
        <f t="shared" si="4"/>
        <v>0.04</v>
      </c>
      <c r="G118" s="400">
        <v>5</v>
      </c>
      <c r="H118" s="413">
        <f t="shared" si="3"/>
        <v>8.0000000000000002E-3</v>
      </c>
    </row>
    <row r="119" spans="1:9" s="366" customFormat="1" x14ac:dyDescent="0.25">
      <c r="A119" s="367">
        <v>4</v>
      </c>
      <c r="B119" s="381" t="s">
        <v>2975</v>
      </c>
      <c r="C119" s="382" t="s">
        <v>65</v>
      </c>
      <c r="D119" s="383">
        <v>1</v>
      </c>
      <c r="E119" s="383" t="s">
        <v>2894</v>
      </c>
      <c r="F119" s="414">
        <f t="shared" si="4"/>
        <v>0.04</v>
      </c>
      <c r="G119" s="404">
        <v>5</v>
      </c>
      <c r="H119" s="413">
        <f t="shared" si="3"/>
        <v>8.0000000000000002E-3</v>
      </c>
    </row>
    <row r="120" spans="1:9" s="366" customFormat="1" x14ac:dyDescent="0.25">
      <c r="A120" s="367">
        <v>5</v>
      </c>
      <c r="B120" s="364" t="s">
        <v>2954</v>
      </c>
      <c r="C120" s="367" t="s">
        <v>65</v>
      </c>
      <c r="D120" s="367">
        <v>13</v>
      </c>
      <c r="E120" s="367" t="s">
        <v>2894</v>
      </c>
      <c r="F120" s="414">
        <f t="shared" si="4"/>
        <v>0.52</v>
      </c>
      <c r="G120" s="400">
        <v>5</v>
      </c>
      <c r="H120" s="413">
        <f t="shared" si="3"/>
        <v>0.10400000000000001</v>
      </c>
    </row>
    <row r="121" spans="1:9" s="366" customFormat="1" x14ac:dyDescent="0.25">
      <c r="A121" s="367">
        <v>6</v>
      </c>
      <c r="B121" s="364" t="s">
        <v>2976</v>
      </c>
      <c r="C121" s="367" t="s">
        <v>65</v>
      </c>
      <c r="D121" s="367">
        <v>1</v>
      </c>
      <c r="E121" s="367" t="s">
        <v>2894</v>
      </c>
      <c r="F121" s="414">
        <f t="shared" si="4"/>
        <v>0.04</v>
      </c>
      <c r="G121" s="400">
        <v>5</v>
      </c>
      <c r="H121" s="413">
        <f t="shared" si="3"/>
        <v>8.0000000000000002E-3</v>
      </c>
    </row>
    <row r="122" spans="1:9" s="366" customFormat="1" x14ac:dyDescent="0.25">
      <c r="A122" s="367">
        <v>7</v>
      </c>
      <c r="B122" s="364" t="s">
        <v>2900</v>
      </c>
      <c r="C122" s="367" t="s">
        <v>65</v>
      </c>
      <c r="D122" s="367">
        <v>1</v>
      </c>
      <c r="E122" s="367" t="s">
        <v>2894</v>
      </c>
      <c r="F122" s="414">
        <f t="shared" si="4"/>
        <v>0.04</v>
      </c>
      <c r="G122" s="400">
        <v>5</v>
      </c>
      <c r="H122" s="413">
        <f t="shared" si="3"/>
        <v>8.0000000000000002E-3</v>
      </c>
    </row>
    <row r="123" spans="1:9" s="366" customFormat="1" x14ac:dyDescent="0.25">
      <c r="A123" s="367">
        <v>8</v>
      </c>
      <c r="B123" s="364" t="s">
        <v>2901</v>
      </c>
      <c r="C123" s="367" t="s">
        <v>65</v>
      </c>
      <c r="D123" s="367">
        <v>25</v>
      </c>
      <c r="E123" s="367" t="s">
        <v>2894</v>
      </c>
      <c r="F123" s="414">
        <f t="shared" si="4"/>
        <v>1</v>
      </c>
      <c r="G123" s="400">
        <v>2</v>
      </c>
      <c r="H123" s="413">
        <f t="shared" si="3"/>
        <v>0.5</v>
      </c>
    </row>
    <row r="124" spans="1:9" s="366" customFormat="1" x14ac:dyDescent="0.25">
      <c r="A124" s="367">
        <v>9</v>
      </c>
      <c r="B124" s="364" t="s">
        <v>2977</v>
      </c>
      <c r="C124" s="367" t="s">
        <v>65</v>
      </c>
      <c r="D124" s="367">
        <v>5</v>
      </c>
      <c r="E124" s="367" t="s">
        <v>2894</v>
      </c>
      <c r="F124" s="414">
        <f t="shared" si="4"/>
        <v>0.2</v>
      </c>
      <c r="G124" s="400">
        <v>2</v>
      </c>
      <c r="H124" s="413">
        <f t="shared" si="3"/>
        <v>0.1</v>
      </c>
    </row>
    <row r="125" spans="1:9" s="366" customFormat="1" x14ac:dyDescent="0.25">
      <c r="A125" s="367">
        <v>10</v>
      </c>
      <c r="B125" s="364" t="s">
        <v>2903</v>
      </c>
      <c r="C125" s="363" t="s">
        <v>65</v>
      </c>
      <c r="D125" s="363">
        <v>2</v>
      </c>
      <c r="E125" s="363" t="s">
        <v>2894</v>
      </c>
      <c r="F125" s="414">
        <f t="shared" si="4"/>
        <v>0.08</v>
      </c>
      <c r="G125" s="399">
        <v>2</v>
      </c>
      <c r="H125" s="413">
        <f t="shared" si="3"/>
        <v>0.04</v>
      </c>
    </row>
    <row r="126" spans="1:9" s="366" customFormat="1" x14ac:dyDescent="0.25">
      <c r="A126" s="367">
        <v>11</v>
      </c>
      <c r="B126" s="364" t="s">
        <v>2904</v>
      </c>
      <c r="C126" s="367" t="s">
        <v>65</v>
      </c>
      <c r="D126" s="367">
        <v>2</v>
      </c>
      <c r="E126" s="367" t="s">
        <v>2894</v>
      </c>
      <c r="F126" s="414">
        <f t="shared" si="4"/>
        <v>0.08</v>
      </c>
      <c r="G126" s="400">
        <v>2</v>
      </c>
      <c r="H126" s="413">
        <f t="shared" si="3"/>
        <v>0.04</v>
      </c>
      <c r="I126" s="374"/>
    </row>
    <row r="127" spans="1:9" s="366" customFormat="1" x14ac:dyDescent="0.25">
      <c r="A127" s="367">
        <v>12</v>
      </c>
      <c r="B127" s="364" t="s">
        <v>2978</v>
      </c>
      <c r="C127" s="367" t="s">
        <v>65</v>
      </c>
      <c r="D127" s="367">
        <v>1</v>
      </c>
      <c r="E127" s="367" t="s">
        <v>2908</v>
      </c>
      <c r="F127" s="414">
        <f t="shared" si="4"/>
        <v>0.04</v>
      </c>
      <c r="G127" s="400">
        <v>5</v>
      </c>
      <c r="H127" s="413">
        <f t="shared" si="3"/>
        <v>8.0000000000000002E-3</v>
      </c>
      <c r="I127" s="374"/>
    </row>
    <row r="128" spans="1:9" s="366" customFormat="1" x14ac:dyDescent="0.25">
      <c r="A128" s="367">
        <v>13</v>
      </c>
      <c r="B128" s="364" t="s">
        <v>2907</v>
      </c>
      <c r="C128" s="367" t="s">
        <v>65</v>
      </c>
      <c r="D128" s="367">
        <v>2</v>
      </c>
      <c r="E128" s="367" t="s">
        <v>2908</v>
      </c>
      <c r="F128" s="414">
        <f t="shared" si="4"/>
        <v>0.08</v>
      </c>
      <c r="G128" s="400">
        <v>5</v>
      </c>
      <c r="H128" s="413">
        <f t="shared" si="3"/>
        <v>1.6E-2</v>
      </c>
      <c r="I128" s="374"/>
    </row>
    <row r="129" spans="1:9" s="366" customFormat="1" x14ac:dyDescent="0.25">
      <c r="A129" s="367">
        <v>14</v>
      </c>
      <c r="B129" s="364" t="s">
        <v>2905</v>
      </c>
      <c r="C129" s="367" t="s">
        <v>65</v>
      </c>
      <c r="D129" s="367">
        <v>6</v>
      </c>
      <c r="E129" s="367" t="s">
        <v>2894</v>
      </c>
      <c r="F129" s="414">
        <f t="shared" si="4"/>
        <v>0.24</v>
      </c>
      <c r="G129" s="400">
        <v>5</v>
      </c>
      <c r="H129" s="413">
        <f t="shared" si="3"/>
        <v>4.8000000000000001E-2</v>
      </c>
      <c r="I129" s="374"/>
    </row>
    <row r="130" spans="1:9" s="366" customFormat="1" x14ac:dyDescent="0.25">
      <c r="A130" s="367">
        <v>15</v>
      </c>
      <c r="B130" s="364" t="s">
        <v>2906</v>
      </c>
      <c r="C130" s="367" t="s">
        <v>65</v>
      </c>
      <c r="D130" s="367">
        <v>25</v>
      </c>
      <c r="E130" s="367" t="s">
        <v>2894</v>
      </c>
      <c r="F130" s="414">
        <f t="shared" si="4"/>
        <v>1</v>
      </c>
      <c r="G130" s="400">
        <v>5</v>
      </c>
      <c r="H130" s="413">
        <f t="shared" si="3"/>
        <v>0.2</v>
      </c>
      <c r="I130" s="374"/>
    </row>
    <row r="131" spans="1:9" s="366" customFormat="1" x14ac:dyDescent="0.25">
      <c r="A131" s="367">
        <v>16</v>
      </c>
      <c r="B131" s="364" t="s">
        <v>2909</v>
      </c>
      <c r="C131" s="367" t="s">
        <v>65</v>
      </c>
      <c r="D131" s="367">
        <v>1</v>
      </c>
      <c r="E131" s="367" t="s">
        <v>2894</v>
      </c>
      <c r="F131" s="414">
        <f t="shared" si="4"/>
        <v>0.04</v>
      </c>
      <c r="G131" s="400">
        <v>5</v>
      </c>
      <c r="H131" s="413">
        <f t="shared" si="3"/>
        <v>8.0000000000000002E-3</v>
      </c>
    </row>
    <row r="132" spans="1:9" s="366" customFormat="1" x14ac:dyDescent="0.25">
      <c r="A132" s="367">
        <v>17</v>
      </c>
      <c r="B132" s="364" t="s">
        <v>2910</v>
      </c>
      <c r="C132" s="367" t="s">
        <v>65</v>
      </c>
      <c r="D132" s="367">
        <v>1</v>
      </c>
      <c r="E132" s="367" t="s">
        <v>2911</v>
      </c>
      <c r="F132" s="414">
        <f t="shared" si="4"/>
        <v>0.04</v>
      </c>
      <c r="G132" s="400">
        <v>2</v>
      </c>
      <c r="H132" s="413">
        <f t="shared" si="3"/>
        <v>0.02</v>
      </c>
    </row>
    <row r="133" spans="1:9" s="366" customFormat="1" x14ac:dyDescent="0.25">
      <c r="A133" s="367">
        <v>18</v>
      </c>
      <c r="B133" s="364" t="s">
        <v>2912</v>
      </c>
      <c r="C133" s="367" t="s">
        <v>65</v>
      </c>
      <c r="D133" s="367">
        <v>1</v>
      </c>
      <c r="E133" s="367" t="s">
        <v>2911</v>
      </c>
      <c r="F133" s="414">
        <f t="shared" si="4"/>
        <v>0.04</v>
      </c>
      <c r="G133" s="400">
        <v>5</v>
      </c>
      <c r="H133" s="413">
        <f t="shared" si="3"/>
        <v>8.0000000000000002E-3</v>
      </c>
    </row>
    <row r="134" spans="1:9" s="366" customFormat="1" x14ac:dyDescent="0.25">
      <c r="A134" s="367">
        <v>19</v>
      </c>
      <c r="B134" s="364" t="s">
        <v>2913</v>
      </c>
      <c r="C134" s="367" t="s">
        <v>65</v>
      </c>
      <c r="D134" s="367">
        <v>1</v>
      </c>
      <c r="E134" s="367" t="s">
        <v>2911</v>
      </c>
      <c r="F134" s="414">
        <f t="shared" si="4"/>
        <v>0.04</v>
      </c>
      <c r="G134" s="400">
        <v>5</v>
      </c>
      <c r="H134" s="413">
        <f t="shared" si="3"/>
        <v>8.0000000000000002E-3</v>
      </c>
    </row>
    <row r="135" spans="1:9" s="366" customFormat="1" x14ac:dyDescent="0.25">
      <c r="A135" s="367">
        <v>20</v>
      </c>
      <c r="B135" s="364" t="s">
        <v>2979</v>
      </c>
      <c r="C135" s="363" t="s">
        <v>13</v>
      </c>
      <c r="D135" s="363">
        <v>1</v>
      </c>
      <c r="E135" s="363" t="s">
        <v>2908</v>
      </c>
      <c r="F135" s="414">
        <f t="shared" si="4"/>
        <v>0.04</v>
      </c>
      <c r="G135" s="399">
        <v>5</v>
      </c>
      <c r="H135" s="413">
        <f t="shared" si="3"/>
        <v>8.0000000000000002E-3</v>
      </c>
    </row>
    <row r="136" spans="1:9" s="366" customFormat="1" x14ac:dyDescent="0.25">
      <c r="A136" s="367">
        <v>21</v>
      </c>
      <c r="B136" s="369" t="s">
        <v>2914</v>
      </c>
      <c r="C136" s="370" t="s">
        <v>65</v>
      </c>
      <c r="D136" s="371">
        <v>4</v>
      </c>
      <c r="E136" s="363" t="s">
        <v>2894</v>
      </c>
      <c r="F136" s="414">
        <f t="shared" si="4"/>
        <v>0.16</v>
      </c>
      <c r="G136" s="399">
        <v>5</v>
      </c>
      <c r="H136" s="413">
        <f t="shared" si="3"/>
        <v>3.2000000000000001E-2</v>
      </c>
    </row>
    <row r="137" spans="1:9" s="366" customFormat="1" x14ac:dyDescent="0.25">
      <c r="A137" s="367">
        <v>22</v>
      </c>
      <c r="B137" s="364" t="s">
        <v>2915</v>
      </c>
      <c r="C137" s="367" t="s">
        <v>422</v>
      </c>
      <c r="D137" s="367">
        <v>15</v>
      </c>
      <c r="E137" s="367" t="s">
        <v>2894</v>
      </c>
      <c r="F137" s="414">
        <f t="shared" si="4"/>
        <v>0.6</v>
      </c>
      <c r="G137" s="400">
        <v>2</v>
      </c>
      <c r="H137" s="413">
        <f t="shared" ref="H137:H201" si="5">F137/G137</f>
        <v>0.3</v>
      </c>
    </row>
    <row r="138" spans="1:9" s="366" customFormat="1" x14ac:dyDescent="0.25">
      <c r="A138" s="367">
        <v>23</v>
      </c>
      <c r="B138" s="364" t="s">
        <v>2916</v>
      </c>
      <c r="C138" s="367" t="s">
        <v>422</v>
      </c>
      <c r="D138" s="367">
        <v>10</v>
      </c>
      <c r="E138" s="367" t="s">
        <v>2894</v>
      </c>
      <c r="F138" s="414">
        <f t="shared" si="4"/>
        <v>0.4</v>
      </c>
      <c r="G138" s="400">
        <v>2</v>
      </c>
      <c r="H138" s="413">
        <f t="shared" si="5"/>
        <v>0.2</v>
      </c>
    </row>
    <row r="139" spans="1:9" s="366" customFormat="1" x14ac:dyDescent="0.25">
      <c r="A139" s="367">
        <v>24</v>
      </c>
      <c r="B139" s="364" t="s">
        <v>2980</v>
      </c>
      <c r="C139" s="367" t="s">
        <v>65</v>
      </c>
      <c r="D139" s="367">
        <v>25</v>
      </c>
      <c r="E139" s="367" t="s">
        <v>2894</v>
      </c>
      <c r="F139" s="414">
        <f t="shared" si="4"/>
        <v>1</v>
      </c>
      <c r="G139" s="400">
        <v>2</v>
      </c>
      <c r="H139" s="413">
        <f t="shared" si="5"/>
        <v>0.5</v>
      </c>
    </row>
    <row r="140" spans="1:9" s="366" customFormat="1" x14ac:dyDescent="0.25">
      <c r="A140" s="367">
        <v>25</v>
      </c>
      <c r="B140" s="364" t="s">
        <v>2981</v>
      </c>
      <c r="C140" s="367" t="s">
        <v>65</v>
      </c>
      <c r="D140" s="367">
        <v>2</v>
      </c>
      <c r="E140" s="367" t="s">
        <v>2908</v>
      </c>
      <c r="F140" s="414">
        <f t="shared" si="4"/>
        <v>0.08</v>
      </c>
      <c r="G140" s="400">
        <v>2</v>
      </c>
      <c r="H140" s="413">
        <f t="shared" si="5"/>
        <v>0.04</v>
      </c>
    </row>
    <row r="141" spans="1:9" s="366" customFormat="1" x14ac:dyDescent="0.25">
      <c r="A141" s="367">
        <v>26</v>
      </c>
      <c r="B141" s="364" t="s">
        <v>2918</v>
      </c>
      <c r="C141" s="367" t="s">
        <v>65</v>
      </c>
      <c r="D141" s="367">
        <v>25</v>
      </c>
      <c r="E141" s="367" t="s">
        <v>2894</v>
      </c>
      <c r="F141" s="414">
        <f t="shared" si="4"/>
        <v>1</v>
      </c>
      <c r="G141" s="400">
        <v>2</v>
      </c>
      <c r="H141" s="413">
        <f t="shared" si="5"/>
        <v>0.5</v>
      </c>
    </row>
    <row r="142" spans="1:9" s="366" customFormat="1" x14ac:dyDescent="0.25">
      <c r="A142" s="367">
        <v>27</v>
      </c>
      <c r="B142" s="364" t="s">
        <v>2919</v>
      </c>
      <c r="C142" s="367" t="s">
        <v>65</v>
      </c>
      <c r="D142" s="367">
        <v>2</v>
      </c>
      <c r="E142" s="367" t="s">
        <v>2908</v>
      </c>
      <c r="F142" s="414">
        <f t="shared" si="4"/>
        <v>0.08</v>
      </c>
      <c r="G142" s="400">
        <v>2</v>
      </c>
      <c r="H142" s="413">
        <f t="shared" si="5"/>
        <v>0.04</v>
      </c>
    </row>
    <row r="143" spans="1:9" s="366" customFormat="1" x14ac:dyDescent="0.25">
      <c r="A143" s="367">
        <v>28</v>
      </c>
      <c r="B143" s="364" t="s">
        <v>2921</v>
      </c>
      <c r="C143" s="367" t="s">
        <v>65</v>
      </c>
      <c r="D143" s="363">
        <v>2</v>
      </c>
      <c r="E143" s="363" t="s">
        <v>2894</v>
      </c>
      <c r="F143" s="414">
        <f t="shared" si="4"/>
        <v>0.08</v>
      </c>
      <c r="G143" s="399">
        <v>3</v>
      </c>
      <c r="H143" s="413">
        <f t="shared" si="5"/>
        <v>2.6666666666666668E-2</v>
      </c>
    </row>
    <row r="144" spans="1:9" s="366" customFormat="1" x14ac:dyDescent="0.25">
      <c r="A144" s="367">
        <v>29</v>
      </c>
      <c r="B144" s="364" t="s">
        <v>2925</v>
      </c>
      <c r="C144" s="367" t="s">
        <v>65</v>
      </c>
      <c r="D144" s="367">
        <v>4</v>
      </c>
      <c r="E144" s="367" t="s">
        <v>2894</v>
      </c>
      <c r="F144" s="414">
        <f t="shared" si="4"/>
        <v>0.16</v>
      </c>
      <c r="G144" s="400">
        <v>3</v>
      </c>
      <c r="H144" s="413">
        <f t="shared" si="5"/>
        <v>5.3333333333333337E-2</v>
      </c>
    </row>
    <row r="145" spans="1:8" s="366" customFormat="1" x14ac:dyDescent="0.25">
      <c r="A145" s="367">
        <v>30</v>
      </c>
      <c r="B145" s="364" t="s">
        <v>2982</v>
      </c>
      <c r="C145" s="367" t="s">
        <v>65</v>
      </c>
      <c r="D145" s="367">
        <v>2</v>
      </c>
      <c r="E145" s="367" t="s">
        <v>2894</v>
      </c>
      <c r="F145" s="414">
        <f t="shared" si="4"/>
        <v>0.08</v>
      </c>
      <c r="G145" s="400">
        <v>3</v>
      </c>
      <c r="H145" s="413">
        <f t="shared" si="5"/>
        <v>2.6666666666666668E-2</v>
      </c>
    </row>
    <row r="146" spans="1:8" s="366" customFormat="1" x14ac:dyDescent="0.25">
      <c r="A146" s="367">
        <v>31</v>
      </c>
      <c r="B146" s="364" t="s">
        <v>2983</v>
      </c>
      <c r="C146" s="367" t="s">
        <v>13</v>
      </c>
      <c r="D146" s="367">
        <v>5</v>
      </c>
      <c r="E146" s="367" t="s">
        <v>2894</v>
      </c>
      <c r="F146" s="414">
        <f t="shared" si="4"/>
        <v>0.2</v>
      </c>
      <c r="G146" s="400">
        <v>3</v>
      </c>
      <c r="H146" s="413">
        <f t="shared" si="5"/>
        <v>6.6666666666666666E-2</v>
      </c>
    </row>
    <row r="147" spans="1:8" s="366" customFormat="1" x14ac:dyDescent="0.25">
      <c r="A147" s="367">
        <v>32</v>
      </c>
      <c r="B147" s="364" t="s">
        <v>3072</v>
      </c>
      <c r="C147" s="367" t="s">
        <v>13</v>
      </c>
      <c r="D147" s="367">
        <v>5</v>
      </c>
      <c r="E147" s="367" t="s">
        <v>2894</v>
      </c>
      <c r="F147" s="414">
        <f t="shared" si="4"/>
        <v>0.2</v>
      </c>
      <c r="G147" s="400">
        <v>2</v>
      </c>
      <c r="H147" s="413">
        <f t="shared" si="5"/>
        <v>0.1</v>
      </c>
    </row>
    <row r="148" spans="1:8" s="366" customFormat="1" x14ac:dyDescent="0.25">
      <c r="A148" s="367">
        <v>33</v>
      </c>
      <c r="B148" s="364" t="s">
        <v>2927</v>
      </c>
      <c r="C148" s="367" t="s">
        <v>13</v>
      </c>
      <c r="D148" s="367">
        <v>5</v>
      </c>
      <c r="E148" s="367" t="s">
        <v>2894</v>
      </c>
      <c r="F148" s="414">
        <f t="shared" si="4"/>
        <v>0.2</v>
      </c>
      <c r="G148" s="400">
        <v>2</v>
      </c>
      <c r="H148" s="413">
        <f t="shared" si="5"/>
        <v>0.1</v>
      </c>
    </row>
    <row r="149" spans="1:8" s="366" customFormat="1" x14ac:dyDescent="0.25">
      <c r="A149" s="367">
        <v>34</v>
      </c>
      <c r="B149" s="364" t="s">
        <v>2928</v>
      </c>
      <c r="C149" s="367" t="s">
        <v>13</v>
      </c>
      <c r="D149" s="367">
        <v>5</v>
      </c>
      <c r="E149" s="367" t="s">
        <v>2894</v>
      </c>
      <c r="F149" s="414">
        <f t="shared" si="4"/>
        <v>0.2</v>
      </c>
      <c r="G149" s="400">
        <v>2</v>
      </c>
      <c r="H149" s="413">
        <f t="shared" si="5"/>
        <v>0.1</v>
      </c>
    </row>
    <row r="150" spans="1:8" s="366" customFormat="1" x14ac:dyDescent="0.25">
      <c r="A150" s="367">
        <v>35</v>
      </c>
      <c r="B150" s="364" t="s">
        <v>2984</v>
      </c>
      <c r="C150" s="367" t="s">
        <v>2985</v>
      </c>
      <c r="D150" s="367">
        <v>10</v>
      </c>
      <c r="E150" s="367" t="s">
        <v>2894</v>
      </c>
      <c r="F150" s="414">
        <f t="shared" si="4"/>
        <v>0.4</v>
      </c>
      <c r="G150" s="400">
        <v>2</v>
      </c>
      <c r="H150" s="413">
        <f t="shared" si="5"/>
        <v>0.2</v>
      </c>
    </row>
    <row r="151" spans="1:8" s="366" customFormat="1" x14ac:dyDescent="0.25">
      <c r="A151" s="367">
        <v>36</v>
      </c>
      <c r="B151" s="364" t="s">
        <v>2929</v>
      </c>
      <c r="C151" s="363" t="s">
        <v>13</v>
      </c>
      <c r="D151" s="363">
        <v>5</v>
      </c>
      <c r="E151" s="367" t="s">
        <v>2894</v>
      </c>
      <c r="F151" s="414">
        <f t="shared" si="4"/>
        <v>0.2</v>
      </c>
      <c r="G151" s="400">
        <v>2</v>
      </c>
      <c r="H151" s="413">
        <f t="shared" si="5"/>
        <v>0.1</v>
      </c>
    </row>
    <row r="152" spans="1:8" s="366" customFormat="1" x14ac:dyDescent="0.25">
      <c r="A152" s="367">
        <v>37</v>
      </c>
      <c r="B152" s="342" t="s">
        <v>3185</v>
      </c>
      <c r="C152" s="367" t="s">
        <v>13</v>
      </c>
      <c r="D152" s="367">
        <v>5</v>
      </c>
      <c r="E152" s="367" t="s">
        <v>2894</v>
      </c>
      <c r="F152" s="414">
        <f t="shared" si="4"/>
        <v>0.2</v>
      </c>
      <c r="G152" s="400">
        <v>2</v>
      </c>
      <c r="H152" s="413">
        <f t="shared" si="5"/>
        <v>0.1</v>
      </c>
    </row>
    <row r="153" spans="1:8" s="366" customFormat="1" x14ac:dyDescent="0.25">
      <c r="A153" s="367">
        <v>38</v>
      </c>
      <c r="B153" s="364" t="s">
        <v>2986</v>
      </c>
      <c r="C153" s="367" t="s">
        <v>13</v>
      </c>
      <c r="D153" s="367">
        <v>2</v>
      </c>
      <c r="E153" s="367" t="s">
        <v>2894</v>
      </c>
      <c r="F153" s="414">
        <f t="shared" si="4"/>
        <v>0.08</v>
      </c>
      <c r="G153" s="400">
        <v>2</v>
      </c>
      <c r="H153" s="413">
        <f t="shared" si="5"/>
        <v>0.04</v>
      </c>
    </row>
    <row r="154" spans="1:8" s="366" customFormat="1" x14ac:dyDescent="0.25">
      <c r="A154" s="367">
        <v>39</v>
      </c>
      <c r="B154" s="364" t="s">
        <v>2987</v>
      </c>
      <c r="C154" s="367" t="s">
        <v>2923</v>
      </c>
      <c r="D154" s="367">
        <v>3</v>
      </c>
      <c r="E154" s="367" t="s">
        <v>2894</v>
      </c>
      <c r="F154" s="414">
        <f t="shared" si="4"/>
        <v>0.12</v>
      </c>
      <c r="G154" s="400">
        <v>2</v>
      </c>
      <c r="H154" s="413">
        <f t="shared" si="5"/>
        <v>0.06</v>
      </c>
    </row>
    <row r="155" spans="1:8" s="366" customFormat="1" x14ac:dyDescent="0.25">
      <c r="A155" s="367">
        <v>40</v>
      </c>
      <c r="B155" s="342" t="s">
        <v>3186</v>
      </c>
      <c r="C155" s="367" t="s">
        <v>13</v>
      </c>
      <c r="D155" s="367">
        <v>5</v>
      </c>
      <c r="E155" s="367" t="s">
        <v>2894</v>
      </c>
      <c r="F155" s="414">
        <f t="shared" si="4"/>
        <v>0.2</v>
      </c>
      <c r="G155" s="400">
        <v>2</v>
      </c>
      <c r="H155" s="413">
        <f t="shared" si="5"/>
        <v>0.1</v>
      </c>
    </row>
    <row r="156" spans="1:8" s="366" customFormat="1" x14ac:dyDescent="0.25">
      <c r="A156" s="367">
        <v>41</v>
      </c>
      <c r="B156" s="378" t="s">
        <v>2988</v>
      </c>
      <c r="C156" s="380" t="s">
        <v>13</v>
      </c>
      <c r="D156" s="380">
        <v>2</v>
      </c>
      <c r="E156" s="367" t="s">
        <v>2894</v>
      </c>
      <c r="F156" s="414">
        <f t="shared" si="4"/>
        <v>0.08</v>
      </c>
      <c r="G156" s="400">
        <v>2</v>
      </c>
      <c r="H156" s="413">
        <f t="shared" si="5"/>
        <v>0.04</v>
      </c>
    </row>
    <row r="157" spans="1:8" s="366" customFormat="1" x14ac:dyDescent="0.25">
      <c r="A157" s="367">
        <v>42</v>
      </c>
      <c r="B157" s="378" t="s">
        <v>2989</v>
      </c>
      <c r="C157" s="380" t="s">
        <v>13</v>
      </c>
      <c r="D157" s="380">
        <v>3</v>
      </c>
      <c r="E157" s="367" t="s">
        <v>2894</v>
      </c>
      <c r="F157" s="414">
        <f t="shared" si="4"/>
        <v>0.12</v>
      </c>
      <c r="G157" s="400">
        <v>2</v>
      </c>
      <c r="H157" s="413">
        <f t="shared" si="5"/>
        <v>0.06</v>
      </c>
    </row>
    <row r="158" spans="1:8" s="366" customFormat="1" x14ac:dyDescent="0.25">
      <c r="A158" s="367">
        <v>43</v>
      </c>
      <c r="B158" s="378" t="s">
        <v>2990</v>
      </c>
      <c r="C158" s="380" t="s">
        <v>13</v>
      </c>
      <c r="D158" s="380">
        <v>3</v>
      </c>
      <c r="E158" s="367" t="s">
        <v>2894</v>
      </c>
      <c r="F158" s="414">
        <f t="shared" si="4"/>
        <v>0.12</v>
      </c>
      <c r="G158" s="400">
        <v>2</v>
      </c>
      <c r="H158" s="413">
        <f t="shared" si="5"/>
        <v>0.06</v>
      </c>
    </row>
    <row r="159" spans="1:8" s="366" customFormat="1" x14ac:dyDescent="0.25">
      <c r="A159" s="367">
        <v>44</v>
      </c>
      <c r="B159" s="364" t="s">
        <v>2991</v>
      </c>
      <c r="C159" s="367" t="s">
        <v>13</v>
      </c>
      <c r="D159" s="367">
        <v>2</v>
      </c>
      <c r="E159" s="367" t="s">
        <v>2894</v>
      </c>
      <c r="F159" s="414">
        <f t="shared" si="4"/>
        <v>0.08</v>
      </c>
      <c r="G159" s="427">
        <v>1</v>
      </c>
      <c r="H159" s="413">
        <f t="shared" si="5"/>
        <v>0.08</v>
      </c>
    </row>
    <row r="160" spans="1:8" s="366" customFormat="1" x14ac:dyDescent="0.25">
      <c r="A160" s="367">
        <v>45</v>
      </c>
      <c r="B160" s="364" t="s">
        <v>2992</v>
      </c>
      <c r="C160" s="367" t="s">
        <v>13</v>
      </c>
      <c r="D160" s="367">
        <v>2</v>
      </c>
      <c r="E160" s="367" t="s">
        <v>2894</v>
      </c>
      <c r="F160" s="414">
        <f t="shared" si="4"/>
        <v>0.08</v>
      </c>
      <c r="G160" s="427">
        <v>1</v>
      </c>
      <c r="H160" s="413">
        <f t="shared" si="5"/>
        <v>0.08</v>
      </c>
    </row>
    <row r="161" spans="1:8" s="366" customFormat="1" x14ac:dyDescent="0.25">
      <c r="A161" s="367">
        <v>46</v>
      </c>
      <c r="B161" s="364" t="s">
        <v>2993</v>
      </c>
      <c r="C161" s="367" t="s">
        <v>13</v>
      </c>
      <c r="D161" s="367">
        <v>2</v>
      </c>
      <c r="E161" s="367" t="s">
        <v>2894</v>
      </c>
      <c r="F161" s="414">
        <f t="shared" si="4"/>
        <v>0.08</v>
      </c>
      <c r="G161" s="427">
        <v>1</v>
      </c>
      <c r="H161" s="413">
        <f t="shared" si="5"/>
        <v>0.08</v>
      </c>
    </row>
    <row r="162" spans="1:8" s="366" customFormat="1" x14ac:dyDescent="0.25">
      <c r="A162" s="367">
        <v>47</v>
      </c>
      <c r="B162" s="364" t="s">
        <v>2994</v>
      </c>
      <c r="C162" s="367" t="s">
        <v>13</v>
      </c>
      <c r="D162" s="367">
        <v>2</v>
      </c>
      <c r="E162" s="367" t="s">
        <v>2894</v>
      </c>
      <c r="F162" s="414">
        <f t="shared" si="4"/>
        <v>0.08</v>
      </c>
      <c r="G162" s="427">
        <v>1</v>
      </c>
      <c r="H162" s="413">
        <f t="shared" si="5"/>
        <v>0.08</v>
      </c>
    </row>
    <row r="163" spans="1:8" s="366" customFormat="1" x14ac:dyDescent="0.25">
      <c r="A163" s="367">
        <v>48</v>
      </c>
      <c r="B163" s="364" t="s">
        <v>2995</v>
      </c>
      <c r="C163" s="367" t="s">
        <v>13</v>
      </c>
      <c r="D163" s="367">
        <v>1</v>
      </c>
      <c r="E163" s="367" t="s">
        <v>2894</v>
      </c>
      <c r="F163" s="414">
        <f t="shared" si="4"/>
        <v>0.04</v>
      </c>
      <c r="G163" s="427">
        <v>1</v>
      </c>
      <c r="H163" s="413">
        <f t="shared" si="5"/>
        <v>0.04</v>
      </c>
    </row>
    <row r="164" spans="1:8" s="366" customFormat="1" x14ac:dyDescent="0.25">
      <c r="A164" s="367">
        <v>49</v>
      </c>
      <c r="B164" s="364" t="s">
        <v>2996</v>
      </c>
      <c r="C164" s="367" t="s">
        <v>13</v>
      </c>
      <c r="D164" s="367">
        <v>1</v>
      </c>
      <c r="E164" s="367" t="s">
        <v>2894</v>
      </c>
      <c r="F164" s="414">
        <f t="shared" si="4"/>
        <v>0.04</v>
      </c>
      <c r="G164" s="427">
        <v>1</v>
      </c>
      <c r="H164" s="413">
        <f t="shared" si="5"/>
        <v>0.04</v>
      </c>
    </row>
    <row r="165" spans="1:8" s="366" customFormat="1" x14ac:dyDescent="0.25">
      <c r="A165" s="367">
        <v>50</v>
      </c>
      <c r="B165" s="364" t="s">
        <v>2942</v>
      </c>
      <c r="C165" s="367" t="s">
        <v>13</v>
      </c>
      <c r="D165" s="367">
        <v>1</v>
      </c>
      <c r="E165" s="367" t="s">
        <v>2894</v>
      </c>
      <c r="F165" s="414">
        <f t="shared" si="4"/>
        <v>0.04</v>
      </c>
      <c r="G165" s="427">
        <v>1</v>
      </c>
      <c r="H165" s="413">
        <f t="shared" si="5"/>
        <v>0.04</v>
      </c>
    </row>
    <row r="166" spans="1:8" s="366" customFormat="1" x14ac:dyDescent="0.25">
      <c r="A166" s="367">
        <v>51</v>
      </c>
      <c r="B166" s="364" t="s">
        <v>2997</v>
      </c>
      <c r="C166" s="367" t="s">
        <v>13</v>
      </c>
      <c r="D166" s="367">
        <v>2</v>
      </c>
      <c r="E166" s="367" t="s">
        <v>2894</v>
      </c>
      <c r="F166" s="414">
        <f t="shared" si="4"/>
        <v>0.08</v>
      </c>
      <c r="G166" s="427">
        <v>1</v>
      </c>
      <c r="H166" s="413">
        <f t="shared" si="5"/>
        <v>0.08</v>
      </c>
    </row>
    <row r="167" spans="1:8" s="366" customFormat="1" x14ac:dyDescent="0.25">
      <c r="A167" s="367">
        <v>52</v>
      </c>
      <c r="B167" s="364" t="s">
        <v>2998</v>
      </c>
      <c r="C167" s="367" t="s">
        <v>13</v>
      </c>
      <c r="D167" s="367">
        <v>1</v>
      </c>
      <c r="E167" s="367" t="s">
        <v>2911</v>
      </c>
      <c r="F167" s="414">
        <f t="shared" si="4"/>
        <v>0.04</v>
      </c>
      <c r="G167" s="400">
        <v>5</v>
      </c>
      <c r="H167" s="413">
        <f t="shared" si="5"/>
        <v>8.0000000000000002E-3</v>
      </c>
    </row>
    <row r="168" spans="1:8" s="366" customFormat="1" x14ac:dyDescent="0.25">
      <c r="A168" s="367">
        <v>53</v>
      </c>
      <c r="B168" s="364" t="s">
        <v>2999</v>
      </c>
      <c r="C168" s="367" t="s">
        <v>2985</v>
      </c>
      <c r="D168" s="367">
        <v>1</v>
      </c>
      <c r="E168" s="367" t="s">
        <v>2911</v>
      </c>
      <c r="F168" s="414">
        <f t="shared" si="4"/>
        <v>0.04</v>
      </c>
      <c r="G168" s="427">
        <v>1</v>
      </c>
      <c r="H168" s="413">
        <f t="shared" si="5"/>
        <v>0.04</v>
      </c>
    </row>
    <row r="169" spans="1:8" s="366" customFormat="1" x14ac:dyDescent="0.25">
      <c r="A169" s="367">
        <v>54</v>
      </c>
      <c r="B169" s="364" t="s">
        <v>3000</v>
      </c>
      <c r="C169" s="367" t="s">
        <v>2985</v>
      </c>
      <c r="D169" s="367">
        <v>1</v>
      </c>
      <c r="E169" s="367" t="s">
        <v>2911</v>
      </c>
      <c r="F169" s="414">
        <f t="shared" si="4"/>
        <v>0.04</v>
      </c>
      <c r="G169" s="427">
        <v>1</v>
      </c>
      <c r="H169" s="413">
        <f t="shared" si="5"/>
        <v>0.04</v>
      </c>
    </row>
    <row r="170" spans="1:8" s="366" customFormat="1" x14ac:dyDescent="0.25">
      <c r="A170" s="367">
        <v>55</v>
      </c>
      <c r="B170" s="364" t="s">
        <v>3001</v>
      </c>
      <c r="C170" s="367" t="s">
        <v>2985</v>
      </c>
      <c r="D170" s="367">
        <v>1</v>
      </c>
      <c r="E170" s="367" t="s">
        <v>2911</v>
      </c>
      <c r="F170" s="414">
        <f t="shared" si="4"/>
        <v>0.04</v>
      </c>
      <c r="G170" s="427">
        <v>1</v>
      </c>
      <c r="H170" s="413">
        <f t="shared" si="5"/>
        <v>0.04</v>
      </c>
    </row>
    <row r="171" spans="1:8" s="366" customFormat="1" x14ac:dyDescent="0.25">
      <c r="A171" s="367">
        <v>56</v>
      </c>
      <c r="B171" s="364" t="s">
        <v>3002</v>
      </c>
      <c r="C171" s="367" t="s">
        <v>2985</v>
      </c>
      <c r="D171" s="367">
        <v>1</v>
      </c>
      <c r="E171" s="367" t="s">
        <v>2908</v>
      </c>
      <c r="F171" s="414">
        <f t="shared" si="4"/>
        <v>0.04</v>
      </c>
      <c r="G171" s="427">
        <v>1</v>
      </c>
      <c r="H171" s="413">
        <f t="shared" si="5"/>
        <v>0.04</v>
      </c>
    </row>
    <row r="172" spans="1:8" s="366" customFormat="1" x14ac:dyDescent="0.25">
      <c r="A172" s="367">
        <v>57</v>
      </c>
      <c r="B172" s="364" t="s">
        <v>3003</v>
      </c>
      <c r="C172" s="367" t="s">
        <v>13</v>
      </c>
      <c r="D172" s="367">
        <v>2</v>
      </c>
      <c r="E172" s="367" t="s">
        <v>2908</v>
      </c>
      <c r="F172" s="414">
        <f t="shared" si="4"/>
        <v>0.08</v>
      </c>
      <c r="G172" s="427">
        <v>1</v>
      </c>
      <c r="H172" s="413">
        <f t="shared" si="5"/>
        <v>0.08</v>
      </c>
    </row>
    <row r="173" spans="1:8" s="366" customFormat="1" x14ac:dyDescent="0.25">
      <c r="A173" s="367">
        <v>58</v>
      </c>
      <c r="B173" s="364" t="s">
        <v>3004</v>
      </c>
      <c r="C173" s="367" t="s">
        <v>13</v>
      </c>
      <c r="D173" s="367">
        <v>2</v>
      </c>
      <c r="E173" s="367" t="s">
        <v>2908</v>
      </c>
      <c r="F173" s="414">
        <f t="shared" si="4"/>
        <v>0.08</v>
      </c>
      <c r="G173" s="427">
        <v>1</v>
      </c>
      <c r="H173" s="413">
        <f t="shared" si="5"/>
        <v>0.08</v>
      </c>
    </row>
    <row r="174" spans="1:8" s="366" customFormat="1" x14ac:dyDescent="0.25">
      <c r="A174" s="367">
        <v>59</v>
      </c>
      <c r="B174" s="364" t="s">
        <v>3005</v>
      </c>
      <c r="C174" s="367" t="s">
        <v>2985</v>
      </c>
      <c r="D174" s="367">
        <v>25</v>
      </c>
      <c r="E174" s="367" t="s">
        <v>2911</v>
      </c>
      <c r="F174" s="414">
        <f t="shared" si="4"/>
        <v>1</v>
      </c>
      <c r="G174" s="427">
        <v>1</v>
      </c>
      <c r="H174" s="413">
        <f t="shared" si="5"/>
        <v>1</v>
      </c>
    </row>
    <row r="175" spans="1:8" s="366" customFormat="1" x14ac:dyDescent="0.25">
      <c r="A175" s="367">
        <v>60</v>
      </c>
      <c r="B175" s="364" t="s">
        <v>3006</v>
      </c>
      <c r="C175" s="367" t="s">
        <v>2985</v>
      </c>
      <c r="D175" s="367">
        <v>25</v>
      </c>
      <c r="E175" s="367" t="s">
        <v>2911</v>
      </c>
      <c r="F175" s="414">
        <f t="shared" si="4"/>
        <v>1</v>
      </c>
      <c r="G175" s="427">
        <v>1</v>
      </c>
      <c r="H175" s="413">
        <f t="shared" si="5"/>
        <v>1</v>
      </c>
    </row>
    <row r="176" spans="1:8" s="366" customFormat="1" x14ac:dyDescent="0.25">
      <c r="A176" s="367">
        <v>61</v>
      </c>
      <c r="B176" s="364" t="s">
        <v>3007</v>
      </c>
      <c r="C176" s="367" t="s">
        <v>2985</v>
      </c>
      <c r="D176" s="367">
        <v>25</v>
      </c>
      <c r="E176" s="367" t="s">
        <v>2911</v>
      </c>
      <c r="F176" s="414">
        <f t="shared" si="4"/>
        <v>1</v>
      </c>
      <c r="G176" s="427">
        <v>1</v>
      </c>
      <c r="H176" s="413">
        <f t="shared" si="5"/>
        <v>1</v>
      </c>
    </row>
    <row r="177" spans="1:9" s="366" customFormat="1" x14ac:dyDescent="0.25">
      <c r="A177" s="367">
        <v>62</v>
      </c>
      <c r="B177" s="364" t="s">
        <v>3008</v>
      </c>
      <c r="C177" s="367" t="s">
        <v>2985</v>
      </c>
      <c r="D177" s="367">
        <v>25</v>
      </c>
      <c r="E177" s="367" t="s">
        <v>2911</v>
      </c>
      <c r="F177" s="414">
        <f t="shared" si="4"/>
        <v>1</v>
      </c>
      <c r="G177" s="427">
        <v>1</v>
      </c>
      <c r="H177" s="413">
        <f t="shared" si="5"/>
        <v>1</v>
      </c>
    </row>
    <row r="178" spans="1:9" s="366" customFormat="1" x14ac:dyDescent="0.25">
      <c r="A178" s="367">
        <v>63</v>
      </c>
      <c r="B178" s="364" t="s">
        <v>3009</v>
      </c>
      <c r="C178" s="367" t="s">
        <v>13</v>
      </c>
      <c r="D178" s="367">
        <v>1</v>
      </c>
      <c r="E178" s="367" t="s">
        <v>2908</v>
      </c>
      <c r="F178" s="414">
        <f t="shared" si="4"/>
        <v>0.04</v>
      </c>
      <c r="G178" s="400">
        <v>2</v>
      </c>
      <c r="H178" s="413">
        <f t="shared" si="5"/>
        <v>0.02</v>
      </c>
    </row>
    <row r="179" spans="1:9" s="366" customFormat="1" x14ac:dyDescent="0.25">
      <c r="A179" s="367">
        <v>64</v>
      </c>
      <c r="B179" s="364" t="s">
        <v>2939</v>
      </c>
      <c r="C179" s="367" t="s">
        <v>13</v>
      </c>
      <c r="D179" s="367">
        <v>8</v>
      </c>
      <c r="E179" s="367" t="s">
        <v>2894</v>
      </c>
      <c r="F179" s="414">
        <f t="shared" si="4"/>
        <v>0.32</v>
      </c>
      <c r="G179" s="400">
        <v>2</v>
      </c>
      <c r="H179" s="413">
        <f t="shared" si="5"/>
        <v>0.16</v>
      </c>
    </row>
    <row r="180" spans="1:9" s="366" customFormat="1" x14ac:dyDescent="0.25">
      <c r="A180" s="367">
        <v>65</v>
      </c>
      <c r="B180" s="364" t="s">
        <v>2940</v>
      </c>
      <c r="C180" s="367" t="s">
        <v>13</v>
      </c>
      <c r="D180" s="367">
        <v>8</v>
      </c>
      <c r="E180" s="367" t="s">
        <v>2894</v>
      </c>
      <c r="F180" s="414">
        <f t="shared" si="4"/>
        <v>0.32</v>
      </c>
      <c r="G180" s="400">
        <v>2</v>
      </c>
      <c r="H180" s="413">
        <f t="shared" si="5"/>
        <v>0.16</v>
      </c>
    </row>
    <row r="181" spans="1:9" s="366" customFormat="1" x14ac:dyDescent="0.25">
      <c r="A181" s="367">
        <v>66</v>
      </c>
      <c r="B181" s="364" t="s">
        <v>3010</v>
      </c>
      <c r="C181" s="367" t="s">
        <v>2923</v>
      </c>
      <c r="D181" s="367">
        <v>4</v>
      </c>
      <c r="E181" s="367" t="s">
        <v>2894</v>
      </c>
      <c r="F181" s="414">
        <f t="shared" ref="F181:F198" si="6">D181/25</f>
        <v>0.16</v>
      </c>
      <c r="G181" s="427">
        <v>1</v>
      </c>
      <c r="H181" s="413">
        <f t="shared" si="5"/>
        <v>0.16</v>
      </c>
    </row>
    <row r="182" spans="1:9" s="366" customFormat="1" x14ac:dyDescent="0.25">
      <c r="A182" s="367">
        <v>67</v>
      </c>
      <c r="B182" s="364" t="s">
        <v>3011</v>
      </c>
      <c r="C182" s="367" t="s">
        <v>2923</v>
      </c>
      <c r="D182" s="367">
        <v>4</v>
      </c>
      <c r="E182" s="367" t="s">
        <v>2894</v>
      </c>
      <c r="F182" s="414">
        <f t="shared" si="6"/>
        <v>0.16</v>
      </c>
      <c r="G182" s="427">
        <v>1</v>
      </c>
      <c r="H182" s="413">
        <f t="shared" si="5"/>
        <v>0.16</v>
      </c>
    </row>
    <row r="183" spans="1:9" s="366" customFormat="1" x14ac:dyDescent="0.25">
      <c r="A183" s="367">
        <v>68</v>
      </c>
      <c r="B183" s="364" t="s">
        <v>3012</v>
      </c>
      <c r="C183" s="367" t="s">
        <v>13</v>
      </c>
      <c r="D183" s="367">
        <v>3</v>
      </c>
      <c r="E183" s="367" t="s">
        <v>2894</v>
      </c>
      <c r="F183" s="414">
        <f t="shared" si="6"/>
        <v>0.12</v>
      </c>
      <c r="G183" s="427">
        <v>1</v>
      </c>
      <c r="H183" s="413">
        <f t="shared" si="5"/>
        <v>0.12</v>
      </c>
    </row>
    <row r="184" spans="1:9" s="366" customFormat="1" x14ac:dyDescent="0.25">
      <c r="A184" s="367">
        <v>69</v>
      </c>
      <c r="B184" s="364" t="s">
        <v>3013</v>
      </c>
      <c r="C184" s="367" t="s">
        <v>13</v>
      </c>
      <c r="D184" s="367">
        <v>2</v>
      </c>
      <c r="E184" s="367" t="s">
        <v>2894</v>
      </c>
      <c r="F184" s="414">
        <f t="shared" si="6"/>
        <v>0.08</v>
      </c>
      <c r="G184" s="400">
        <v>2</v>
      </c>
      <c r="H184" s="413">
        <f t="shared" si="5"/>
        <v>0.04</v>
      </c>
    </row>
    <row r="185" spans="1:9" s="366" customFormat="1" x14ac:dyDescent="0.25">
      <c r="A185" s="367">
        <v>70</v>
      </c>
      <c r="B185" s="364" t="s">
        <v>3014</v>
      </c>
      <c r="C185" s="367" t="s">
        <v>13</v>
      </c>
      <c r="D185" s="367">
        <v>2</v>
      </c>
      <c r="E185" s="367" t="s">
        <v>2894</v>
      </c>
      <c r="F185" s="414">
        <f t="shared" si="6"/>
        <v>0.08</v>
      </c>
      <c r="G185" s="427">
        <v>1</v>
      </c>
      <c r="H185" s="413">
        <f t="shared" si="5"/>
        <v>0.08</v>
      </c>
    </row>
    <row r="186" spans="1:9" s="366" customFormat="1" x14ac:dyDescent="0.25">
      <c r="A186" s="367">
        <v>71</v>
      </c>
      <c r="B186" s="364" t="s">
        <v>3015</v>
      </c>
      <c r="C186" s="367" t="s">
        <v>13</v>
      </c>
      <c r="D186" s="367">
        <v>2</v>
      </c>
      <c r="E186" s="367" t="s">
        <v>2894</v>
      </c>
      <c r="F186" s="414">
        <f t="shared" si="6"/>
        <v>0.08</v>
      </c>
      <c r="G186" s="400">
        <v>2</v>
      </c>
      <c r="H186" s="413">
        <f t="shared" si="5"/>
        <v>0.04</v>
      </c>
    </row>
    <row r="187" spans="1:9" s="366" customFormat="1" x14ac:dyDescent="0.25">
      <c r="A187" s="367">
        <v>72</v>
      </c>
      <c r="B187" s="364" t="s">
        <v>2968</v>
      </c>
      <c r="C187" s="367" t="s">
        <v>65</v>
      </c>
      <c r="D187" s="367">
        <v>1</v>
      </c>
      <c r="E187" s="367" t="s">
        <v>2908</v>
      </c>
      <c r="F187" s="414">
        <f t="shared" si="6"/>
        <v>0.04</v>
      </c>
      <c r="G187" s="400">
        <v>2</v>
      </c>
      <c r="H187" s="413">
        <f t="shared" si="5"/>
        <v>0.02</v>
      </c>
    </row>
    <row r="188" spans="1:9" s="366" customFormat="1" x14ac:dyDescent="0.25">
      <c r="A188" s="367">
        <v>73</v>
      </c>
      <c r="B188" s="364" t="s">
        <v>3016</v>
      </c>
      <c r="C188" s="367" t="s">
        <v>65</v>
      </c>
      <c r="D188" s="367">
        <v>10</v>
      </c>
      <c r="E188" s="367" t="s">
        <v>2894</v>
      </c>
      <c r="F188" s="414">
        <f t="shared" si="6"/>
        <v>0.4</v>
      </c>
      <c r="G188" s="400">
        <v>2</v>
      </c>
      <c r="H188" s="413">
        <f t="shared" si="5"/>
        <v>0.2</v>
      </c>
    </row>
    <row r="189" spans="1:9" s="366" customFormat="1" x14ac:dyDescent="0.25">
      <c r="A189" s="367">
        <v>74</v>
      </c>
      <c r="B189" s="364" t="s">
        <v>3017</v>
      </c>
      <c r="C189" s="367" t="s">
        <v>65</v>
      </c>
      <c r="D189" s="367">
        <v>10</v>
      </c>
      <c r="E189" s="367" t="s">
        <v>2894</v>
      </c>
      <c r="F189" s="414">
        <f t="shared" si="6"/>
        <v>0.4</v>
      </c>
      <c r="G189" s="400">
        <v>2</v>
      </c>
      <c r="H189" s="413">
        <f t="shared" si="5"/>
        <v>0.2</v>
      </c>
    </row>
    <row r="190" spans="1:9" s="366" customFormat="1" x14ac:dyDescent="0.25">
      <c r="A190" s="367">
        <v>75</v>
      </c>
      <c r="B190" s="364" t="s">
        <v>2950</v>
      </c>
      <c r="C190" s="367" t="s">
        <v>65</v>
      </c>
      <c r="D190" s="367">
        <v>5</v>
      </c>
      <c r="E190" s="367" t="s">
        <v>2894</v>
      </c>
      <c r="F190" s="414">
        <f t="shared" si="6"/>
        <v>0.2</v>
      </c>
      <c r="G190" s="400">
        <v>2</v>
      </c>
      <c r="H190" s="413">
        <f t="shared" si="5"/>
        <v>0.1</v>
      </c>
    </row>
    <row r="191" spans="1:9" s="366" customFormat="1" x14ac:dyDescent="0.25">
      <c r="A191" s="367">
        <v>76</v>
      </c>
      <c r="B191" s="364" t="s">
        <v>3018</v>
      </c>
      <c r="C191" s="367" t="s">
        <v>65</v>
      </c>
      <c r="D191" s="367">
        <v>6</v>
      </c>
      <c r="E191" s="367" t="s">
        <v>2894</v>
      </c>
      <c r="F191" s="414">
        <f t="shared" si="6"/>
        <v>0.24</v>
      </c>
      <c r="G191" s="400">
        <v>2</v>
      </c>
      <c r="H191" s="413">
        <f t="shared" si="5"/>
        <v>0.12</v>
      </c>
    </row>
    <row r="192" spans="1:9" s="366" customFormat="1" x14ac:dyDescent="0.25">
      <c r="A192" s="367">
        <v>77</v>
      </c>
      <c r="B192" s="364" t="s">
        <v>2951</v>
      </c>
      <c r="C192" s="367" t="s">
        <v>65</v>
      </c>
      <c r="D192" s="367">
        <v>10</v>
      </c>
      <c r="E192" s="367" t="s">
        <v>2894</v>
      </c>
      <c r="F192" s="414">
        <f t="shared" si="6"/>
        <v>0.4</v>
      </c>
      <c r="G192" s="400">
        <v>3</v>
      </c>
      <c r="H192" s="413">
        <f t="shared" si="5"/>
        <v>0.13333333333333333</v>
      </c>
      <c r="I192" s="374"/>
    </row>
    <row r="193" spans="1:9" s="366" customFormat="1" x14ac:dyDescent="0.25">
      <c r="A193" s="367">
        <v>78</v>
      </c>
      <c r="B193" s="364" t="s">
        <v>657</v>
      </c>
      <c r="C193" s="367" t="s">
        <v>108</v>
      </c>
      <c r="D193" s="367">
        <v>25</v>
      </c>
      <c r="E193" s="367" t="s">
        <v>2894</v>
      </c>
      <c r="F193" s="414">
        <f t="shared" si="6"/>
        <v>1</v>
      </c>
      <c r="G193" s="427">
        <v>1</v>
      </c>
      <c r="H193" s="413">
        <f t="shared" si="5"/>
        <v>1</v>
      </c>
      <c r="I193" s="374"/>
    </row>
    <row r="194" spans="1:9" s="366" customFormat="1" x14ac:dyDescent="0.25">
      <c r="A194" s="367">
        <v>79</v>
      </c>
      <c r="B194" s="384" t="s">
        <v>3187</v>
      </c>
      <c r="C194" s="385" t="s">
        <v>108</v>
      </c>
      <c r="D194" s="385">
        <v>25</v>
      </c>
      <c r="E194" s="385" t="s">
        <v>2894</v>
      </c>
      <c r="F194" s="414">
        <f t="shared" si="6"/>
        <v>1</v>
      </c>
      <c r="G194" s="427">
        <v>1</v>
      </c>
      <c r="H194" s="413">
        <f t="shared" si="5"/>
        <v>1</v>
      </c>
      <c r="I194" s="374"/>
    </row>
    <row r="195" spans="1:9" s="366" customFormat="1" x14ac:dyDescent="0.25">
      <c r="A195" s="367">
        <v>80</v>
      </c>
      <c r="B195" s="376" t="s">
        <v>3019</v>
      </c>
      <c r="C195" s="386" t="s">
        <v>65</v>
      </c>
      <c r="D195" s="386">
        <v>15</v>
      </c>
      <c r="E195" s="386" t="s">
        <v>2894</v>
      </c>
      <c r="F195" s="414">
        <f t="shared" si="6"/>
        <v>0.6</v>
      </c>
      <c r="G195" s="427">
        <v>1</v>
      </c>
      <c r="H195" s="413">
        <f t="shared" si="5"/>
        <v>0.6</v>
      </c>
      <c r="I195" s="374"/>
    </row>
    <row r="196" spans="1:9" s="366" customFormat="1" x14ac:dyDescent="0.25">
      <c r="A196" s="367">
        <v>81</v>
      </c>
      <c r="B196" s="376" t="s">
        <v>3020</v>
      </c>
      <c r="C196" s="377" t="s">
        <v>13</v>
      </c>
      <c r="D196" s="387">
        <v>1</v>
      </c>
      <c r="E196" s="367" t="s">
        <v>2908</v>
      </c>
      <c r="F196" s="414">
        <f t="shared" si="6"/>
        <v>0.04</v>
      </c>
      <c r="G196" s="427">
        <v>1</v>
      </c>
      <c r="H196" s="413">
        <f t="shared" si="5"/>
        <v>0.04</v>
      </c>
      <c r="I196" s="374"/>
    </row>
    <row r="197" spans="1:9" s="366" customFormat="1" ht="31.5" x14ac:dyDescent="0.25">
      <c r="A197" s="367">
        <v>82</v>
      </c>
      <c r="B197" s="364" t="s">
        <v>3021</v>
      </c>
      <c r="C197" s="363" t="s">
        <v>13</v>
      </c>
      <c r="D197" s="363">
        <v>1</v>
      </c>
      <c r="E197" s="367" t="s">
        <v>2908</v>
      </c>
      <c r="F197" s="414">
        <f t="shared" si="6"/>
        <v>0.04</v>
      </c>
      <c r="G197" s="400">
        <v>2</v>
      </c>
      <c r="H197" s="413">
        <f t="shared" si="5"/>
        <v>0.02</v>
      </c>
      <c r="I197" s="374"/>
    </row>
    <row r="198" spans="1:9" s="366" customFormat="1" ht="31.5" x14ac:dyDescent="0.25">
      <c r="A198" s="367">
        <v>83</v>
      </c>
      <c r="B198" s="364" t="s">
        <v>3022</v>
      </c>
      <c r="C198" s="363" t="s">
        <v>13</v>
      </c>
      <c r="D198" s="363">
        <v>1</v>
      </c>
      <c r="E198" s="367" t="s">
        <v>2908</v>
      </c>
      <c r="F198" s="414">
        <f t="shared" si="6"/>
        <v>0.04</v>
      </c>
      <c r="G198" s="400">
        <v>2</v>
      </c>
      <c r="H198" s="413">
        <f t="shared" si="5"/>
        <v>0.02</v>
      </c>
      <c r="I198" s="374"/>
    </row>
    <row r="199" spans="1:9" x14ac:dyDescent="0.25">
      <c r="A199" s="362" t="s">
        <v>3023</v>
      </c>
      <c r="B199" s="362"/>
      <c r="C199" s="362"/>
      <c r="D199" s="362"/>
      <c r="E199" s="362"/>
      <c r="F199" s="412"/>
      <c r="G199" s="398"/>
      <c r="H199" s="412"/>
      <c r="I199" s="343"/>
    </row>
    <row r="200" spans="1:9" s="374" customFormat="1" x14ac:dyDescent="0.25">
      <c r="A200" s="363">
        <v>1</v>
      </c>
      <c r="B200" s="364" t="s">
        <v>3024</v>
      </c>
      <c r="C200" s="363" t="s">
        <v>65</v>
      </c>
      <c r="D200" s="363">
        <v>1</v>
      </c>
      <c r="E200" s="367" t="s">
        <v>2894</v>
      </c>
      <c r="F200" s="414">
        <f>D200/25</f>
        <v>0.04</v>
      </c>
      <c r="G200" s="400">
        <v>5</v>
      </c>
      <c r="H200" s="413">
        <f t="shared" si="5"/>
        <v>8.0000000000000002E-3</v>
      </c>
    </row>
    <row r="201" spans="1:9" s="366" customFormat="1" x14ac:dyDescent="0.25">
      <c r="A201" s="363">
        <v>2</v>
      </c>
      <c r="B201" s="388" t="s">
        <v>3025</v>
      </c>
      <c r="C201" s="363" t="s">
        <v>65</v>
      </c>
      <c r="D201" s="363">
        <v>1</v>
      </c>
      <c r="E201" s="367" t="s">
        <v>2894</v>
      </c>
      <c r="F201" s="414">
        <f t="shared" ref="F201:F264" si="7">D201/25</f>
        <v>0.04</v>
      </c>
      <c r="G201" s="400">
        <v>5</v>
      </c>
      <c r="H201" s="413">
        <f t="shared" si="5"/>
        <v>8.0000000000000002E-3</v>
      </c>
      <c r="I201" s="374"/>
    </row>
    <row r="202" spans="1:9" s="366" customFormat="1" x14ac:dyDescent="0.25">
      <c r="A202" s="363">
        <v>3</v>
      </c>
      <c r="B202" s="364" t="s">
        <v>3026</v>
      </c>
      <c r="C202" s="363" t="s">
        <v>65</v>
      </c>
      <c r="D202" s="363">
        <v>2</v>
      </c>
      <c r="E202" s="367" t="s">
        <v>2894</v>
      </c>
      <c r="F202" s="414">
        <f t="shared" si="7"/>
        <v>0.08</v>
      </c>
      <c r="G202" s="400">
        <v>5</v>
      </c>
      <c r="H202" s="413">
        <f t="shared" ref="H202:H265" si="8">F202/G202</f>
        <v>1.6E-2</v>
      </c>
      <c r="I202" s="374"/>
    </row>
    <row r="203" spans="1:9" s="366" customFormat="1" x14ac:dyDescent="0.25">
      <c r="A203" s="363">
        <v>4</v>
      </c>
      <c r="B203" s="381" t="s">
        <v>2975</v>
      </c>
      <c r="C203" s="382" t="s">
        <v>65</v>
      </c>
      <c r="D203" s="383">
        <v>1</v>
      </c>
      <c r="E203" s="383" t="s">
        <v>2894</v>
      </c>
      <c r="F203" s="414">
        <f t="shared" si="7"/>
        <v>0.04</v>
      </c>
      <c r="G203" s="404">
        <v>5</v>
      </c>
      <c r="H203" s="413">
        <f t="shared" si="8"/>
        <v>8.0000000000000002E-3</v>
      </c>
      <c r="I203" s="374"/>
    </row>
    <row r="204" spans="1:9" s="366" customFormat="1" x14ac:dyDescent="0.25">
      <c r="A204" s="363">
        <v>5</v>
      </c>
      <c r="B204" s="364" t="s">
        <v>2954</v>
      </c>
      <c r="C204" s="367" t="s">
        <v>65</v>
      </c>
      <c r="D204" s="367">
        <v>13</v>
      </c>
      <c r="E204" s="367" t="s">
        <v>2894</v>
      </c>
      <c r="F204" s="414">
        <f t="shared" si="7"/>
        <v>0.52</v>
      </c>
      <c r="G204" s="400">
        <v>5</v>
      </c>
      <c r="H204" s="413">
        <f t="shared" si="8"/>
        <v>0.10400000000000001</v>
      </c>
      <c r="I204" s="374"/>
    </row>
    <row r="205" spans="1:9" s="366" customFormat="1" x14ac:dyDescent="0.25">
      <c r="A205" s="363">
        <v>6</v>
      </c>
      <c r="B205" s="369" t="s">
        <v>2901</v>
      </c>
      <c r="C205" s="363" t="s">
        <v>65</v>
      </c>
      <c r="D205" s="389">
        <v>25</v>
      </c>
      <c r="E205" s="367" t="s">
        <v>2894</v>
      </c>
      <c r="F205" s="414">
        <f t="shared" si="7"/>
        <v>1</v>
      </c>
      <c r="G205" s="400">
        <v>5</v>
      </c>
      <c r="H205" s="413">
        <f t="shared" si="8"/>
        <v>0.2</v>
      </c>
      <c r="I205" s="374"/>
    </row>
    <row r="206" spans="1:9" s="366" customFormat="1" x14ac:dyDescent="0.25">
      <c r="A206" s="363">
        <v>7</v>
      </c>
      <c r="B206" s="364" t="s">
        <v>2976</v>
      </c>
      <c r="C206" s="363" t="s">
        <v>65</v>
      </c>
      <c r="D206" s="363">
        <v>1</v>
      </c>
      <c r="E206" s="367" t="s">
        <v>2894</v>
      </c>
      <c r="F206" s="414">
        <f t="shared" si="7"/>
        <v>0.04</v>
      </c>
      <c r="G206" s="400">
        <v>5</v>
      </c>
      <c r="H206" s="413">
        <f t="shared" si="8"/>
        <v>8.0000000000000002E-3</v>
      </c>
      <c r="I206" s="374"/>
    </row>
    <row r="207" spans="1:9" s="366" customFormat="1" x14ac:dyDescent="0.25">
      <c r="A207" s="363">
        <v>8</v>
      </c>
      <c r="B207" s="364" t="s">
        <v>2900</v>
      </c>
      <c r="C207" s="363" t="s">
        <v>65</v>
      </c>
      <c r="D207" s="363">
        <v>2</v>
      </c>
      <c r="E207" s="367" t="s">
        <v>2894</v>
      </c>
      <c r="F207" s="414">
        <f t="shared" si="7"/>
        <v>0.08</v>
      </c>
      <c r="G207" s="400">
        <v>5</v>
      </c>
      <c r="H207" s="413">
        <f t="shared" si="8"/>
        <v>1.6E-2</v>
      </c>
      <c r="I207" s="374"/>
    </row>
    <row r="208" spans="1:9" s="366" customFormat="1" x14ac:dyDescent="0.25">
      <c r="A208" s="363">
        <v>9</v>
      </c>
      <c r="B208" s="364" t="s">
        <v>2903</v>
      </c>
      <c r="C208" s="363" t="s">
        <v>65</v>
      </c>
      <c r="D208" s="363">
        <v>2</v>
      </c>
      <c r="E208" s="363" t="s">
        <v>2894</v>
      </c>
      <c r="F208" s="414">
        <f t="shared" si="7"/>
        <v>0.08</v>
      </c>
      <c r="G208" s="399">
        <v>2</v>
      </c>
      <c r="H208" s="413">
        <f t="shared" si="8"/>
        <v>0.04</v>
      </c>
      <c r="I208" s="374"/>
    </row>
    <row r="209" spans="1:9" s="366" customFormat="1" x14ac:dyDescent="0.25">
      <c r="A209" s="363">
        <v>10</v>
      </c>
      <c r="B209" s="364" t="s">
        <v>2904</v>
      </c>
      <c r="C209" s="367" t="s">
        <v>65</v>
      </c>
      <c r="D209" s="367">
        <v>2</v>
      </c>
      <c r="E209" s="367" t="s">
        <v>2894</v>
      </c>
      <c r="F209" s="414">
        <f t="shared" si="7"/>
        <v>0.08</v>
      </c>
      <c r="G209" s="400">
        <v>2</v>
      </c>
      <c r="H209" s="413">
        <f t="shared" si="8"/>
        <v>0.04</v>
      </c>
      <c r="I209" s="374"/>
    </row>
    <row r="210" spans="1:9" s="366" customFormat="1" x14ac:dyDescent="0.25">
      <c r="A210" s="363">
        <v>11</v>
      </c>
      <c r="B210" s="364" t="s">
        <v>2978</v>
      </c>
      <c r="C210" s="367" t="s">
        <v>65</v>
      </c>
      <c r="D210" s="367">
        <v>1</v>
      </c>
      <c r="E210" s="367" t="s">
        <v>2908</v>
      </c>
      <c r="F210" s="414">
        <f t="shared" si="7"/>
        <v>0.04</v>
      </c>
      <c r="G210" s="400">
        <v>5</v>
      </c>
      <c r="H210" s="413">
        <f t="shared" si="8"/>
        <v>8.0000000000000002E-3</v>
      </c>
      <c r="I210" s="374"/>
    </row>
    <row r="211" spans="1:9" s="366" customFormat="1" x14ac:dyDescent="0.25">
      <c r="A211" s="363">
        <v>12</v>
      </c>
      <c r="B211" s="364" t="s">
        <v>2907</v>
      </c>
      <c r="C211" s="367" t="s">
        <v>65</v>
      </c>
      <c r="D211" s="367">
        <v>2</v>
      </c>
      <c r="E211" s="367" t="s">
        <v>2908</v>
      </c>
      <c r="F211" s="414">
        <f t="shared" si="7"/>
        <v>0.08</v>
      </c>
      <c r="G211" s="400">
        <v>5</v>
      </c>
      <c r="H211" s="413">
        <f t="shared" si="8"/>
        <v>1.6E-2</v>
      </c>
      <c r="I211" s="374"/>
    </row>
    <row r="212" spans="1:9" s="366" customFormat="1" x14ac:dyDescent="0.25">
      <c r="A212" s="363">
        <v>13</v>
      </c>
      <c r="B212" s="364" t="s">
        <v>2905</v>
      </c>
      <c r="C212" s="367" t="s">
        <v>65</v>
      </c>
      <c r="D212" s="367">
        <v>13</v>
      </c>
      <c r="E212" s="367" t="s">
        <v>2894</v>
      </c>
      <c r="F212" s="414">
        <f t="shared" si="7"/>
        <v>0.52</v>
      </c>
      <c r="G212" s="400">
        <v>5</v>
      </c>
      <c r="H212" s="413">
        <f t="shared" si="8"/>
        <v>0.10400000000000001</v>
      </c>
      <c r="I212" s="374"/>
    </row>
    <row r="213" spans="1:9" s="366" customFormat="1" x14ac:dyDescent="0.25">
      <c r="A213" s="363">
        <v>14</v>
      </c>
      <c r="B213" s="364" t="s">
        <v>2906</v>
      </c>
      <c r="C213" s="367" t="s">
        <v>65</v>
      </c>
      <c r="D213" s="367">
        <v>25</v>
      </c>
      <c r="E213" s="367" t="s">
        <v>2894</v>
      </c>
      <c r="F213" s="414">
        <f t="shared" si="7"/>
        <v>1</v>
      </c>
      <c r="G213" s="400">
        <v>5</v>
      </c>
      <c r="H213" s="413">
        <f t="shared" si="8"/>
        <v>0.2</v>
      </c>
      <c r="I213" s="374"/>
    </row>
    <row r="214" spans="1:9" s="366" customFormat="1" x14ac:dyDescent="0.25">
      <c r="A214" s="363">
        <v>15</v>
      </c>
      <c r="B214" s="364" t="s">
        <v>2909</v>
      </c>
      <c r="C214" s="367" t="s">
        <v>65</v>
      </c>
      <c r="D214" s="367">
        <v>1</v>
      </c>
      <c r="E214" s="367" t="s">
        <v>2894</v>
      </c>
      <c r="F214" s="414">
        <f t="shared" si="7"/>
        <v>0.04</v>
      </c>
      <c r="G214" s="400">
        <v>5</v>
      </c>
      <c r="H214" s="413">
        <f t="shared" si="8"/>
        <v>8.0000000000000002E-3</v>
      </c>
      <c r="I214" s="374"/>
    </row>
    <row r="215" spans="1:9" s="366" customFormat="1" x14ac:dyDescent="0.25">
      <c r="A215" s="363">
        <v>16</v>
      </c>
      <c r="B215" s="364" t="s">
        <v>3027</v>
      </c>
      <c r="C215" s="363" t="s">
        <v>65</v>
      </c>
      <c r="D215" s="363">
        <v>2</v>
      </c>
      <c r="E215" s="363" t="s">
        <v>2911</v>
      </c>
      <c r="F215" s="414">
        <f t="shared" si="7"/>
        <v>0.08</v>
      </c>
      <c r="G215" s="399">
        <v>2</v>
      </c>
      <c r="H215" s="413">
        <f t="shared" si="8"/>
        <v>0.04</v>
      </c>
      <c r="I215" s="374"/>
    </row>
    <row r="216" spans="1:9" s="366" customFormat="1" x14ac:dyDescent="0.25">
      <c r="A216" s="363">
        <v>17</v>
      </c>
      <c r="B216" s="390" t="s">
        <v>3028</v>
      </c>
      <c r="C216" s="363" t="s">
        <v>65</v>
      </c>
      <c r="D216" s="370">
        <v>1</v>
      </c>
      <c r="E216" s="363" t="s">
        <v>2911</v>
      </c>
      <c r="F216" s="414">
        <f t="shared" si="7"/>
        <v>0.04</v>
      </c>
      <c r="G216" s="399">
        <v>5</v>
      </c>
      <c r="H216" s="413">
        <f t="shared" si="8"/>
        <v>8.0000000000000002E-3</v>
      </c>
      <c r="I216" s="374"/>
    </row>
    <row r="217" spans="1:9" s="366" customFormat="1" x14ac:dyDescent="0.25">
      <c r="A217" s="363">
        <v>18</v>
      </c>
      <c r="B217" s="369" t="s">
        <v>512</v>
      </c>
      <c r="C217" s="363" t="s">
        <v>65</v>
      </c>
      <c r="D217" s="371">
        <v>1</v>
      </c>
      <c r="E217" s="363" t="s">
        <v>2911</v>
      </c>
      <c r="F217" s="414">
        <f t="shared" si="7"/>
        <v>0.04</v>
      </c>
      <c r="G217" s="399">
        <v>5</v>
      </c>
      <c r="H217" s="413">
        <f t="shared" si="8"/>
        <v>8.0000000000000002E-3</v>
      </c>
      <c r="I217" s="374"/>
    </row>
    <row r="218" spans="1:9" s="366" customFormat="1" x14ac:dyDescent="0.25">
      <c r="A218" s="363">
        <v>19</v>
      </c>
      <c r="B218" s="369" t="s">
        <v>3029</v>
      </c>
      <c r="C218" s="363" t="s">
        <v>65</v>
      </c>
      <c r="D218" s="370">
        <v>1</v>
      </c>
      <c r="E218" s="367" t="s">
        <v>2908</v>
      </c>
      <c r="F218" s="414">
        <f t="shared" si="7"/>
        <v>0.04</v>
      </c>
      <c r="G218" s="400">
        <v>5</v>
      </c>
      <c r="H218" s="413">
        <f t="shared" si="8"/>
        <v>8.0000000000000002E-3</v>
      </c>
      <c r="I218" s="374"/>
    </row>
    <row r="219" spans="1:9" s="366" customFormat="1" x14ac:dyDescent="0.25">
      <c r="A219" s="363">
        <v>20</v>
      </c>
      <c r="B219" s="369" t="s">
        <v>2914</v>
      </c>
      <c r="C219" s="370" t="s">
        <v>65</v>
      </c>
      <c r="D219" s="371">
        <v>5</v>
      </c>
      <c r="E219" s="363" t="s">
        <v>2894</v>
      </c>
      <c r="F219" s="414">
        <f t="shared" si="7"/>
        <v>0.2</v>
      </c>
      <c r="G219" s="399">
        <v>5</v>
      </c>
      <c r="H219" s="413">
        <f t="shared" si="8"/>
        <v>0.04</v>
      </c>
      <c r="I219" s="374"/>
    </row>
    <row r="220" spans="1:9" s="366" customFormat="1" x14ac:dyDescent="0.25">
      <c r="A220" s="363">
        <v>21</v>
      </c>
      <c r="B220" s="364" t="s">
        <v>3030</v>
      </c>
      <c r="C220" s="363" t="s">
        <v>65</v>
      </c>
      <c r="D220" s="363">
        <v>5</v>
      </c>
      <c r="E220" s="367" t="s">
        <v>2894</v>
      </c>
      <c r="F220" s="414">
        <f t="shared" si="7"/>
        <v>0.2</v>
      </c>
      <c r="G220" s="427">
        <v>1</v>
      </c>
      <c r="H220" s="413">
        <f t="shared" si="8"/>
        <v>0.2</v>
      </c>
      <c r="I220" s="374"/>
    </row>
    <row r="221" spans="1:9" s="366" customFormat="1" x14ac:dyDescent="0.25">
      <c r="A221" s="363">
        <v>22</v>
      </c>
      <c r="B221" s="369" t="s">
        <v>3031</v>
      </c>
      <c r="C221" s="363" t="s">
        <v>65</v>
      </c>
      <c r="D221" s="389">
        <v>2</v>
      </c>
      <c r="E221" s="367" t="s">
        <v>2894</v>
      </c>
      <c r="F221" s="414">
        <f t="shared" si="7"/>
        <v>0.08</v>
      </c>
      <c r="G221" s="400">
        <v>2</v>
      </c>
      <c r="H221" s="413">
        <f t="shared" si="8"/>
        <v>0.04</v>
      </c>
      <c r="I221" s="374"/>
    </row>
    <row r="222" spans="1:9" s="366" customFormat="1" x14ac:dyDescent="0.25">
      <c r="A222" s="363">
        <v>23</v>
      </c>
      <c r="B222" s="369" t="s">
        <v>2919</v>
      </c>
      <c r="C222" s="363" t="s">
        <v>65</v>
      </c>
      <c r="D222" s="389">
        <v>2</v>
      </c>
      <c r="E222" s="367" t="s">
        <v>2908</v>
      </c>
      <c r="F222" s="414">
        <f t="shared" si="7"/>
        <v>0.08</v>
      </c>
      <c r="G222" s="400">
        <v>2</v>
      </c>
      <c r="H222" s="413">
        <f t="shared" si="8"/>
        <v>0.04</v>
      </c>
      <c r="I222" s="374"/>
    </row>
    <row r="223" spans="1:9" s="366" customFormat="1" x14ac:dyDescent="0.25">
      <c r="A223" s="363">
        <v>24</v>
      </c>
      <c r="B223" s="369" t="s">
        <v>2981</v>
      </c>
      <c r="C223" s="363" t="s">
        <v>65</v>
      </c>
      <c r="D223" s="389">
        <v>2</v>
      </c>
      <c r="E223" s="367" t="s">
        <v>2908</v>
      </c>
      <c r="F223" s="414">
        <f t="shared" si="7"/>
        <v>0.08</v>
      </c>
      <c r="G223" s="400">
        <v>2</v>
      </c>
      <c r="H223" s="413">
        <f t="shared" si="8"/>
        <v>0.04</v>
      </c>
      <c r="I223" s="374"/>
    </row>
    <row r="224" spans="1:9" s="366" customFormat="1" x14ac:dyDescent="0.25">
      <c r="A224" s="363">
        <v>25</v>
      </c>
      <c r="B224" s="369" t="s">
        <v>3032</v>
      </c>
      <c r="C224" s="363" t="s">
        <v>65</v>
      </c>
      <c r="D224" s="389">
        <v>2</v>
      </c>
      <c r="E224" s="367" t="s">
        <v>2894</v>
      </c>
      <c r="F224" s="414">
        <f t="shared" si="7"/>
        <v>0.08</v>
      </c>
      <c r="G224" s="400">
        <v>3</v>
      </c>
      <c r="H224" s="413">
        <f t="shared" si="8"/>
        <v>2.6666666666666668E-2</v>
      </c>
      <c r="I224" s="374"/>
    </row>
    <row r="225" spans="1:9" s="366" customFormat="1" x14ac:dyDescent="0.25">
      <c r="A225" s="363">
        <v>26</v>
      </c>
      <c r="B225" s="364" t="s">
        <v>2918</v>
      </c>
      <c r="C225" s="363" t="s">
        <v>65</v>
      </c>
      <c r="D225" s="363">
        <v>25</v>
      </c>
      <c r="E225" s="367" t="s">
        <v>2894</v>
      </c>
      <c r="F225" s="414">
        <f t="shared" si="7"/>
        <v>1</v>
      </c>
      <c r="G225" s="400">
        <v>2</v>
      </c>
      <c r="H225" s="413">
        <f t="shared" si="8"/>
        <v>0.5</v>
      </c>
      <c r="I225" s="374"/>
    </row>
    <row r="226" spans="1:9" s="366" customFormat="1" x14ac:dyDescent="0.25">
      <c r="A226" s="363">
        <v>27</v>
      </c>
      <c r="B226" s="364" t="s">
        <v>2917</v>
      </c>
      <c r="C226" s="363" t="s">
        <v>65</v>
      </c>
      <c r="D226" s="363">
        <v>25</v>
      </c>
      <c r="E226" s="367" t="s">
        <v>2894</v>
      </c>
      <c r="F226" s="414">
        <f t="shared" si="7"/>
        <v>1</v>
      </c>
      <c r="G226" s="400">
        <v>2</v>
      </c>
      <c r="H226" s="413">
        <f t="shared" si="8"/>
        <v>0.5</v>
      </c>
      <c r="I226" s="374"/>
    </row>
    <row r="227" spans="1:9" s="366" customFormat="1" x14ac:dyDescent="0.25">
      <c r="A227" s="363">
        <v>28</v>
      </c>
      <c r="B227" s="364" t="s">
        <v>3033</v>
      </c>
      <c r="C227" s="363" t="s">
        <v>65</v>
      </c>
      <c r="D227" s="363">
        <v>2</v>
      </c>
      <c r="E227" s="367" t="s">
        <v>2908</v>
      </c>
      <c r="F227" s="414">
        <f t="shared" si="7"/>
        <v>0.08</v>
      </c>
      <c r="G227" s="400">
        <v>2</v>
      </c>
      <c r="H227" s="413">
        <f t="shared" si="8"/>
        <v>0.04</v>
      </c>
      <c r="I227" s="374"/>
    </row>
    <row r="228" spans="1:9" s="366" customFormat="1" x14ac:dyDescent="0.25">
      <c r="A228" s="363">
        <v>29</v>
      </c>
      <c r="B228" s="364" t="s">
        <v>3034</v>
      </c>
      <c r="C228" s="363" t="s">
        <v>65</v>
      </c>
      <c r="D228" s="363">
        <v>1</v>
      </c>
      <c r="E228" s="367" t="s">
        <v>2908</v>
      </c>
      <c r="F228" s="414">
        <f t="shared" si="7"/>
        <v>0.04</v>
      </c>
      <c r="G228" s="400">
        <v>3</v>
      </c>
      <c r="H228" s="413">
        <f t="shared" si="8"/>
        <v>1.3333333333333334E-2</v>
      </c>
      <c r="I228" s="374"/>
    </row>
    <row r="229" spans="1:9" s="366" customFormat="1" x14ac:dyDescent="0.25">
      <c r="A229" s="363">
        <v>30</v>
      </c>
      <c r="B229" s="364" t="s">
        <v>2925</v>
      </c>
      <c r="C229" s="363" t="s">
        <v>65</v>
      </c>
      <c r="D229" s="377">
        <v>3</v>
      </c>
      <c r="E229" s="367" t="s">
        <v>2894</v>
      </c>
      <c r="F229" s="414">
        <f t="shared" si="7"/>
        <v>0.12</v>
      </c>
      <c r="G229" s="400">
        <v>3</v>
      </c>
      <c r="H229" s="413">
        <f t="shared" si="8"/>
        <v>0.04</v>
      </c>
      <c r="I229" s="374"/>
    </row>
    <row r="230" spans="1:9" s="366" customFormat="1" x14ac:dyDescent="0.25">
      <c r="A230" s="363">
        <v>31</v>
      </c>
      <c r="B230" s="364" t="s">
        <v>2915</v>
      </c>
      <c r="C230" s="363" t="s">
        <v>422</v>
      </c>
      <c r="D230" s="377">
        <v>25</v>
      </c>
      <c r="E230" s="367" t="s">
        <v>2894</v>
      </c>
      <c r="F230" s="414">
        <f t="shared" si="7"/>
        <v>1</v>
      </c>
      <c r="G230" s="400">
        <v>2</v>
      </c>
      <c r="H230" s="413">
        <f t="shared" si="8"/>
        <v>0.5</v>
      </c>
      <c r="I230" s="374"/>
    </row>
    <row r="231" spans="1:9" s="366" customFormat="1" x14ac:dyDescent="0.25">
      <c r="A231" s="363">
        <v>32</v>
      </c>
      <c r="B231" s="364" t="s">
        <v>2916</v>
      </c>
      <c r="C231" s="363" t="s">
        <v>422</v>
      </c>
      <c r="D231" s="377">
        <v>5</v>
      </c>
      <c r="E231" s="367" t="s">
        <v>2894</v>
      </c>
      <c r="F231" s="414">
        <f t="shared" si="7"/>
        <v>0.2</v>
      </c>
      <c r="G231" s="400">
        <v>2</v>
      </c>
      <c r="H231" s="413">
        <f t="shared" si="8"/>
        <v>0.1</v>
      </c>
      <c r="I231" s="374"/>
    </row>
    <row r="232" spans="1:9" s="366" customFormat="1" x14ac:dyDescent="0.25">
      <c r="A232" s="363">
        <v>33</v>
      </c>
      <c r="B232" s="364" t="s">
        <v>3035</v>
      </c>
      <c r="C232" s="363" t="s">
        <v>1348</v>
      </c>
      <c r="D232" s="377">
        <v>1</v>
      </c>
      <c r="E232" s="367" t="s">
        <v>2894</v>
      </c>
      <c r="F232" s="414">
        <f t="shared" si="7"/>
        <v>0.04</v>
      </c>
      <c r="G232" s="427">
        <v>1</v>
      </c>
      <c r="H232" s="413">
        <f t="shared" si="8"/>
        <v>0.04</v>
      </c>
      <c r="I232" s="374"/>
    </row>
    <row r="233" spans="1:9" s="366" customFormat="1" x14ac:dyDescent="0.25">
      <c r="A233" s="363">
        <v>34</v>
      </c>
      <c r="B233" s="364" t="s">
        <v>3036</v>
      </c>
      <c r="C233" s="363" t="s">
        <v>65</v>
      </c>
      <c r="D233" s="377">
        <v>25</v>
      </c>
      <c r="E233" s="367" t="s">
        <v>2894</v>
      </c>
      <c r="F233" s="414">
        <f t="shared" si="7"/>
        <v>1</v>
      </c>
      <c r="G233" s="427">
        <v>1</v>
      </c>
      <c r="H233" s="413">
        <f t="shared" si="8"/>
        <v>1</v>
      </c>
      <c r="I233" s="374"/>
    </row>
    <row r="234" spans="1:9" s="366" customFormat="1" x14ac:dyDescent="0.25">
      <c r="A234" s="363">
        <v>35</v>
      </c>
      <c r="B234" s="364" t="s">
        <v>3037</v>
      </c>
      <c r="C234" s="363" t="s">
        <v>65</v>
      </c>
      <c r="D234" s="377">
        <v>1</v>
      </c>
      <c r="E234" s="367" t="s">
        <v>2908</v>
      </c>
      <c r="F234" s="414">
        <f t="shared" si="7"/>
        <v>0.04</v>
      </c>
      <c r="G234" s="427">
        <v>1</v>
      </c>
      <c r="H234" s="413">
        <f t="shared" si="8"/>
        <v>0.04</v>
      </c>
      <c r="I234" s="374"/>
    </row>
    <row r="235" spans="1:9" s="366" customFormat="1" x14ac:dyDescent="0.25">
      <c r="A235" s="363">
        <v>36</v>
      </c>
      <c r="B235" s="364" t="s">
        <v>3038</v>
      </c>
      <c r="C235" s="363" t="s">
        <v>65</v>
      </c>
      <c r="D235" s="377">
        <v>25</v>
      </c>
      <c r="E235" s="367" t="s">
        <v>2894</v>
      </c>
      <c r="F235" s="414">
        <f t="shared" si="7"/>
        <v>1</v>
      </c>
      <c r="G235" s="427">
        <v>1</v>
      </c>
      <c r="H235" s="413">
        <f t="shared" si="8"/>
        <v>1</v>
      </c>
      <c r="I235" s="374"/>
    </row>
    <row r="236" spans="1:9" s="366" customFormat="1" x14ac:dyDescent="0.25">
      <c r="A236" s="363">
        <v>37</v>
      </c>
      <c r="B236" s="364" t="s">
        <v>3039</v>
      </c>
      <c r="C236" s="363" t="s">
        <v>108</v>
      </c>
      <c r="D236" s="377">
        <v>25</v>
      </c>
      <c r="E236" s="367" t="s">
        <v>2894</v>
      </c>
      <c r="F236" s="414">
        <f t="shared" si="7"/>
        <v>1</v>
      </c>
      <c r="G236" s="427">
        <v>1</v>
      </c>
      <c r="H236" s="413">
        <f t="shared" si="8"/>
        <v>1</v>
      </c>
      <c r="I236" s="374"/>
    </row>
    <row r="237" spans="1:9" s="366" customFormat="1" x14ac:dyDescent="0.25">
      <c r="A237" s="363">
        <v>38</v>
      </c>
      <c r="B237" s="364" t="s">
        <v>657</v>
      </c>
      <c r="C237" s="367" t="s">
        <v>108</v>
      </c>
      <c r="D237" s="367">
        <v>25</v>
      </c>
      <c r="E237" s="367" t="s">
        <v>2894</v>
      </c>
      <c r="F237" s="414">
        <f t="shared" si="7"/>
        <v>1</v>
      </c>
      <c r="G237" s="427">
        <v>1</v>
      </c>
      <c r="H237" s="413">
        <f t="shared" si="8"/>
        <v>1</v>
      </c>
      <c r="I237" s="374"/>
    </row>
    <row r="238" spans="1:9" s="366" customFormat="1" x14ac:dyDescent="0.25">
      <c r="A238" s="363">
        <v>39</v>
      </c>
      <c r="B238" s="364" t="s">
        <v>3040</v>
      </c>
      <c r="C238" s="363" t="s">
        <v>3041</v>
      </c>
      <c r="D238" s="377">
        <v>25</v>
      </c>
      <c r="E238" s="367" t="s">
        <v>2894</v>
      </c>
      <c r="F238" s="414">
        <f t="shared" si="7"/>
        <v>1</v>
      </c>
      <c r="G238" s="427">
        <v>1</v>
      </c>
      <c r="H238" s="413">
        <f t="shared" si="8"/>
        <v>1</v>
      </c>
      <c r="I238" s="374"/>
    </row>
    <row r="239" spans="1:9" s="366" customFormat="1" x14ac:dyDescent="0.25">
      <c r="A239" s="363">
        <v>40</v>
      </c>
      <c r="B239" s="364" t="s">
        <v>3042</v>
      </c>
      <c r="C239" s="363" t="s">
        <v>13</v>
      </c>
      <c r="D239" s="377">
        <v>2</v>
      </c>
      <c r="E239" s="367" t="s">
        <v>2894</v>
      </c>
      <c r="F239" s="414">
        <f t="shared" si="7"/>
        <v>0.08</v>
      </c>
      <c r="G239" s="427">
        <v>1</v>
      </c>
      <c r="H239" s="413">
        <f t="shared" si="8"/>
        <v>0.08</v>
      </c>
      <c r="I239" s="374"/>
    </row>
    <row r="240" spans="1:9" s="366" customFormat="1" x14ac:dyDescent="0.25">
      <c r="A240" s="363">
        <v>41</v>
      </c>
      <c r="B240" s="364" t="s">
        <v>3043</v>
      </c>
      <c r="C240" s="363" t="s">
        <v>13</v>
      </c>
      <c r="D240" s="377">
        <v>2</v>
      </c>
      <c r="E240" s="367" t="s">
        <v>2894</v>
      </c>
      <c r="F240" s="414">
        <f t="shared" si="7"/>
        <v>0.08</v>
      </c>
      <c r="G240" s="427">
        <v>1</v>
      </c>
      <c r="H240" s="413">
        <f t="shared" si="8"/>
        <v>0.08</v>
      </c>
      <c r="I240" s="374"/>
    </row>
    <row r="241" spans="1:9" s="366" customFormat="1" x14ac:dyDescent="0.25">
      <c r="A241" s="363">
        <v>42</v>
      </c>
      <c r="B241" s="364" t="s">
        <v>3044</v>
      </c>
      <c r="C241" s="363" t="s">
        <v>13</v>
      </c>
      <c r="D241" s="377">
        <v>2</v>
      </c>
      <c r="E241" s="367" t="s">
        <v>2894</v>
      </c>
      <c r="F241" s="414">
        <f t="shared" si="7"/>
        <v>0.08</v>
      </c>
      <c r="G241" s="427">
        <v>1</v>
      </c>
      <c r="H241" s="413">
        <f t="shared" si="8"/>
        <v>0.08</v>
      </c>
      <c r="I241" s="374"/>
    </row>
    <row r="242" spans="1:9" s="366" customFormat="1" x14ac:dyDescent="0.25">
      <c r="A242" s="363">
        <v>43</v>
      </c>
      <c r="B242" s="364" t="s">
        <v>3045</v>
      </c>
      <c r="C242" s="363" t="s">
        <v>13</v>
      </c>
      <c r="D242" s="377">
        <v>2</v>
      </c>
      <c r="E242" s="367" t="s">
        <v>2894</v>
      </c>
      <c r="F242" s="414">
        <f t="shared" si="7"/>
        <v>0.08</v>
      </c>
      <c r="G242" s="427">
        <v>1</v>
      </c>
      <c r="H242" s="413">
        <f t="shared" si="8"/>
        <v>0.08</v>
      </c>
      <c r="I242" s="374"/>
    </row>
    <row r="243" spans="1:9" s="366" customFormat="1" x14ac:dyDescent="0.25">
      <c r="A243" s="363">
        <v>44</v>
      </c>
      <c r="B243" s="364" t="s">
        <v>3046</v>
      </c>
      <c r="C243" s="363" t="s">
        <v>3047</v>
      </c>
      <c r="D243" s="363">
        <v>3</v>
      </c>
      <c r="E243" s="367" t="s">
        <v>2894</v>
      </c>
      <c r="F243" s="414">
        <f t="shared" si="7"/>
        <v>0.12</v>
      </c>
      <c r="G243" s="400">
        <v>2</v>
      </c>
      <c r="H243" s="413">
        <f t="shared" si="8"/>
        <v>0.06</v>
      </c>
      <c r="I243" s="374"/>
    </row>
    <row r="244" spans="1:9" s="366" customFormat="1" x14ac:dyDescent="0.25">
      <c r="A244" s="363">
        <v>45</v>
      </c>
      <c r="B244" s="364" t="s">
        <v>3048</v>
      </c>
      <c r="C244" s="363" t="s">
        <v>3047</v>
      </c>
      <c r="D244" s="363">
        <v>2</v>
      </c>
      <c r="E244" s="367" t="s">
        <v>2894</v>
      </c>
      <c r="F244" s="414">
        <f t="shared" si="7"/>
        <v>0.08</v>
      </c>
      <c r="G244" s="427">
        <v>1</v>
      </c>
      <c r="H244" s="413">
        <f t="shared" si="8"/>
        <v>0.08</v>
      </c>
      <c r="I244" s="374"/>
    </row>
    <row r="245" spans="1:9" s="366" customFormat="1" x14ac:dyDescent="0.25">
      <c r="A245" s="363">
        <v>46</v>
      </c>
      <c r="B245" s="364" t="s">
        <v>445</v>
      </c>
      <c r="C245" s="371" t="s">
        <v>350</v>
      </c>
      <c r="D245" s="363">
        <v>1</v>
      </c>
      <c r="E245" s="367" t="s">
        <v>2894</v>
      </c>
      <c r="F245" s="414">
        <f t="shared" si="7"/>
        <v>0.04</v>
      </c>
      <c r="G245" s="427">
        <v>1</v>
      </c>
      <c r="H245" s="413">
        <f t="shared" si="8"/>
        <v>0.04</v>
      </c>
      <c r="I245" s="374"/>
    </row>
    <row r="246" spans="1:9" s="366" customFormat="1" x14ac:dyDescent="0.25">
      <c r="A246" s="363">
        <v>47</v>
      </c>
      <c r="B246" s="364" t="s">
        <v>3049</v>
      </c>
      <c r="C246" s="363" t="s">
        <v>2923</v>
      </c>
      <c r="D246" s="363">
        <v>2</v>
      </c>
      <c r="E246" s="367" t="s">
        <v>2894</v>
      </c>
      <c r="F246" s="414">
        <f t="shared" si="7"/>
        <v>0.08</v>
      </c>
      <c r="G246" s="427">
        <v>1</v>
      </c>
      <c r="H246" s="413">
        <f t="shared" si="8"/>
        <v>0.08</v>
      </c>
      <c r="I246" s="374"/>
    </row>
    <row r="247" spans="1:9" s="366" customFormat="1" x14ac:dyDescent="0.25">
      <c r="A247" s="363">
        <v>48</v>
      </c>
      <c r="B247" s="364" t="s">
        <v>3050</v>
      </c>
      <c r="C247" s="363" t="s">
        <v>2923</v>
      </c>
      <c r="D247" s="363">
        <v>2</v>
      </c>
      <c r="E247" s="367" t="s">
        <v>2894</v>
      </c>
      <c r="F247" s="414">
        <f t="shared" si="7"/>
        <v>0.08</v>
      </c>
      <c r="G247" s="427">
        <v>1</v>
      </c>
      <c r="H247" s="413">
        <f t="shared" si="8"/>
        <v>0.08</v>
      </c>
      <c r="I247" s="374"/>
    </row>
    <row r="248" spans="1:9" s="366" customFormat="1" x14ac:dyDescent="0.25">
      <c r="A248" s="363">
        <v>49</v>
      </c>
      <c r="B248" s="388" t="s">
        <v>2944</v>
      </c>
      <c r="C248" s="363" t="s">
        <v>13</v>
      </c>
      <c r="D248" s="367">
        <v>3</v>
      </c>
      <c r="E248" s="367" t="s">
        <v>2894</v>
      </c>
      <c r="F248" s="414">
        <f t="shared" si="7"/>
        <v>0.12</v>
      </c>
      <c r="G248" s="427">
        <v>1</v>
      </c>
      <c r="H248" s="413">
        <f t="shared" si="8"/>
        <v>0.12</v>
      </c>
      <c r="I248" s="374"/>
    </row>
    <row r="249" spans="1:9" s="366" customFormat="1" x14ac:dyDescent="0.25">
      <c r="A249" s="363">
        <v>50</v>
      </c>
      <c r="B249" s="388" t="s">
        <v>3051</v>
      </c>
      <c r="C249" s="363" t="s">
        <v>13</v>
      </c>
      <c r="D249" s="367">
        <v>2</v>
      </c>
      <c r="E249" s="367" t="s">
        <v>2894</v>
      </c>
      <c r="F249" s="414">
        <f t="shared" si="7"/>
        <v>0.08</v>
      </c>
      <c r="G249" s="427">
        <v>1</v>
      </c>
      <c r="H249" s="413">
        <f t="shared" si="8"/>
        <v>0.08</v>
      </c>
      <c r="I249" s="374"/>
    </row>
    <row r="250" spans="1:9" s="366" customFormat="1" x14ac:dyDescent="0.25">
      <c r="A250" s="363">
        <v>51</v>
      </c>
      <c r="B250" s="388" t="s">
        <v>3052</v>
      </c>
      <c r="C250" s="363" t="s">
        <v>13</v>
      </c>
      <c r="D250" s="367">
        <v>6</v>
      </c>
      <c r="E250" s="367" t="s">
        <v>2894</v>
      </c>
      <c r="F250" s="414">
        <f t="shared" si="7"/>
        <v>0.24</v>
      </c>
      <c r="G250" s="400">
        <v>2</v>
      </c>
      <c r="H250" s="413">
        <f t="shared" si="8"/>
        <v>0.12</v>
      </c>
      <c r="I250" s="374"/>
    </row>
    <row r="251" spans="1:9" s="366" customFormat="1" x14ac:dyDescent="0.25">
      <c r="A251" s="363">
        <v>52</v>
      </c>
      <c r="B251" s="388" t="s">
        <v>3053</v>
      </c>
      <c r="C251" s="363" t="s">
        <v>13</v>
      </c>
      <c r="D251" s="367">
        <v>3</v>
      </c>
      <c r="E251" s="367" t="s">
        <v>2894</v>
      </c>
      <c r="F251" s="414">
        <f t="shared" si="7"/>
        <v>0.12</v>
      </c>
      <c r="G251" s="400">
        <v>2</v>
      </c>
      <c r="H251" s="413">
        <f t="shared" si="8"/>
        <v>0.06</v>
      </c>
      <c r="I251" s="374"/>
    </row>
    <row r="252" spans="1:9" s="366" customFormat="1" x14ac:dyDescent="0.25">
      <c r="A252" s="363">
        <v>53</v>
      </c>
      <c r="B252" s="388" t="s">
        <v>3054</v>
      </c>
      <c r="C252" s="363" t="s">
        <v>3055</v>
      </c>
      <c r="D252" s="367">
        <v>2</v>
      </c>
      <c r="E252" s="367" t="s">
        <v>2894</v>
      </c>
      <c r="F252" s="414">
        <f t="shared" si="7"/>
        <v>0.08</v>
      </c>
      <c r="G252" s="400">
        <v>3</v>
      </c>
      <c r="H252" s="413">
        <f t="shared" si="8"/>
        <v>2.6666666666666668E-2</v>
      </c>
      <c r="I252" s="374"/>
    </row>
    <row r="253" spans="1:9" s="366" customFormat="1" x14ac:dyDescent="0.25">
      <c r="A253" s="363">
        <v>54</v>
      </c>
      <c r="B253" s="364" t="s">
        <v>3056</v>
      </c>
      <c r="C253" s="363" t="s">
        <v>13</v>
      </c>
      <c r="D253" s="367">
        <v>2</v>
      </c>
      <c r="E253" s="367" t="s">
        <v>2894</v>
      </c>
      <c r="F253" s="414">
        <f t="shared" si="7"/>
        <v>0.08</v>
      </c>
      <c r="G253" s="427">
        <v>1</v>
      </c>
      <c r="H253" s="413">
        <f t="shared" si="8"/>
        <v>0.08</v>
      </c>
      <c r="I253" s="374"/>
    </row>
    <row r="254" spans="1:9" s="366" customFormat="1" ht="31.5" x14ac:dyDescent="0.25">
      <c r="A254" s="363">
        <v>55</v>
      </c>
      <c r="B254" s="364" t="s">
        <v>3057</v>
      </c>
      <c r="C254" s="363" t="s">
        <v>13</v>
      </c>
      <c r="D254" s="367">
        <v>2</v>
      </c>
      <c r="E254" s="367" t="s">
        <v>2894</v>
      </c>
      <c r="F254" s="414">
        <f t="shared" si="7"/>
        <v>0.08</v>
      </c>
      <c r="G254" s="427">
        <v>1</v>
      </c>
      <c r="H254" s="413">
        <f t="shared" si="8"/>
        <v>0.08</v>
      </c>
      <c r="I254" s="374"/>
    </row>
    <row r="255" spans="1:9" s="366" customFormat="1" x14ac:dyDescent="0.25">
      <c r="A255" s="363">
        <v>56</v>
      </c>
      <c r="B255" s="364" t="s">
        <v>3058</v>
      </c>
      <c r="C255" s="363" t="s">
        <v>13</v>
      </c>
      <c r="D255" s="367">
        <v>2</v>
      </c>
      <c r="E255" s="367" t="s">
        <v>2894</v>
      </c>
      <c r="F255" s="414">
        <f t="shared" si="7"/>
        <v>0.08</v>
      </c>
      <c r="G255" s="427">
        <v>1</v>
      </c>
      <c r="H255" s="413">
        <f t="shared" si="8"/>
        <v>0.08</v>
      </c>
      <c r="I255" s="374"/>
    </row>
    <row r="256" spans="1:9" s="366" customFormat="1" x14ac:dyDescent="0.25">
      <c r="A256" s="363">
        <v>57</v>
      </c>
      <c r="B256" s="364" t="s">
        <v>3059</v>
      </c>
      <c r="C256" s="363" t="s">
        <v>13</v>
      </c>
      <c r="D256" s="363">
        <v>2</v>
      </c>
      <c r="E256" s="367" t="s">
        <v>2894</v>
      </c>
      <c r="F256" s="414">
        <f t="shared" si="7"/>
        <v>0.08</v>
      </c>
      <c r="G256" s="400">
        <v>2</v>
      </c>
      <c r="H256" s="413">
        <f t="shared" si="8"/>
        <v>0.04</v>
      </c>
      <c r="I256" s="374"/>
    </row>
    <row r="257" spans="1:9" s="366" customFormat="1" x14ac:dyDescent="0.25">
      <c r="A257" s="363">
        <v>58</v>
      </c>
      <c r="B257" s="364" t="s">
        <v>3060</v>
      </c>
      <c r="C257" s="363" t="s">
        <v>13</v>
      </c>
      <c r="D257" s="363">
        <v>2</v>
      </c>
      <c r="E257" s="367" t="s">
        <v>2894</v>
      </c>
      <c r="F257" s="414">
        <f t="shared" si="7"/>
        <v>0.08</v>
      </c>
      <c r="G257" s="400">
        <v>2</v>
      </c>
      <c r="H257" s="413">
        <f t="shared" si="8"/>
        <v>0.04</v>
      </c>
      <c r="I257" s="374"/>
    </row>
    <row r="258" spans="1:9" s="366" customFormat="1" x14ac:dyDescent="0.25">
      <c r="A258" s="363">
        <v>59</v>
      </c>
      <c r="B258" s="364" t="s">
        <v>3061</v>
      </c>
      <c r="C258" s="363" t="s">
        <v>13</v>
      </c>
      <c r="D258" s="363">
        <v>2</v>
      </c>
      <c r="E258" s="367" t="s">
        <v>2894</v>
      </c>
      <c r="F258" s="414">
        <f t="shared" si="7"/>
        <v>0.08</v>
      </c>
      <c r="G258" s="400">
        <v>2</v>
      </c>
      <c r="H258" s="413">
        <f t="shared" si="8"/>
        <v>0.04</v>
      </c>
      <c r="I258" s="374"/>
    </row>
    <row r="259" spans="1:9" s="366" customFormat="1" x14ac:dyDescent="0.25">
      <c r="A259" s="363">
        <v>60</v>
      </c>
      <c r="B259" s="364" t="s">
        <v>3062</v>
      </c>
      <c r="C259" s="363" t="s">
        <v>13</v>
      </c>
      <c r="D259" s="363">
        <v>2</v>
      </c>
      <c r="E259" s="367" t="s">
        <v>2894</v>
      </c>
      <c r="F259" s="414">
        <f t="shared" si="7"/>
        <v>0.08</v>
      </c>
      <c r="G259" s="400">
        <v>2</v>
      </c>
      <c r="H259" s="413">
        <f t="shared" si="8"/>
        <v>0.04</v>
      </c>
      <c r="I259" s="374"/>
    </row>
    <row r="260" spans="1:9" s="366" customFormat="1" x14ac:dyDescent="0.25">
      <c r="A260" s="363">
        <v>61</v>
      </c>
      <c r="B260" s="364" t="s">
        <v>3063</v>
      </c>
      <c r="C260" s="363" t="s">
        <v>65</v>
      </c>
      <c r="D260" s="367">
        <v>3</v>
      </c>
      <c r="E260" s="367" t="s">
        <v>2894</v>
      </c>
      <c r="F260" s="414">
        <f t="shared" si="7"/>
        <v>0.12</v>
      </c>
      <c r="G260" s="400">
        <v>2</v>
      </c>
      <c r="H260" s="413">
        <f t="shared" si="8"/>
        <v>0.06</v>
      </c>
      <c r="I260" s="374"/>
    </row>
    <row r="261" spans="1:9" s="366" customFormat="1" x14ac:dyDescent="0.25">
      <c r="A261" s="363">
        <v>62</v>
      </c>
      <c r="B261" s="364" t="s">
        <v>466</v>
      </c>
      <c r="C261" s="363" t="s">
        <v>65</v>
      </c>
      <c r="D261" s="367">
        <v>3</v>
      </c>
      <c r="E261" s="367" t="s">
        <v>2894</v>
      </c>
      <c r="F261" s="414">
        <f t="shared" si="7"/>
        <v>0.12</v>
      </c>
      <c r="G261" s="427">
        <v>1</v>
      </c>
      <c r="H261" s="413">
        <f t="shared" si="8"/>
        <v>0.12</v>
      </c>
      <c r="I261" s="374"/>
    </row>
    <row r="262" spans="1:9" s="366" customFormat="1" x14ac:dyDescent="0.25">
      <c r="A262" s="363">
        <v>63</v>
      </c>
      <c r="B262" s="364" t="s">
        <v>3064</v>
      </c>
      <c r="C262" s="363" t="s">
        <v>65</v>
      </c>
      <c r="D262" s="367">
        <v>3</v>
      </c>
      <c r="E262" s="367" t="s">
        <v>2894</v>
      </c>
      <c r="F262" s="414">
        <f t="shared" si="7"/>
        <v>0.12</v>
      </c>
      <c r="G262" s="427">
        <v>1</v>
      </c>
      <c r="H262" s="413">
        <f t="shared" si="8"/>
        <v>0.12</v>
      </c>
      <c r="I262" s="374"/>
    </row>
    <row r="263" spans="1:9" s="366" customFormat="1" x14ac:dyDescent="0.25">
      <c r="A263" s="363">
        <v>64</v>
      </c>
      <c r="B263" s="364" t="s">
        <v>3065</v>
      </c>
      <c r="C263" s="363" t="s">
        <v>13</v>
      </c>
      <c r="D263" s="363">
        <v>1</v>
      </c>
      <c r="E263" s="367" t="s">
        <v>2894</v>
      </c>
      <c r="F263" s="414">
        <f t="shared" si="7"/>
        <v>0.04</v>
      </c>
      <c r="G263" s="400">
        <v>3</v>
      </c>
      <c r="H263" s="413">
        <f t="shared" si="8"/>
        <v>1.3333333333333334E-2</v>
      </c>
      <c r="I263" s="374"/>
    </row>
    <row r="264" spans="1:9" s="366" customFormat="1" x14ac:dyDescent="0.25">
      <c r="A264" s="363">
        <v>65</v>
      </c>
      <c r="B264" s="364" t="s">
        <v>3066</v>
      </c>
      <c r="C264" s="363" t="s">
        <v>13</v>
      </c>
      <c r="D264" s="363">
        <v>15</v>
      </c>
      <c r="E264" s="367" t="s">
        <v>2894</v>
      </c>
      <c r="F264" s="414">
        <f t="shared" si="7"/>
        <v>0.6</v>
      </c>
      <c r="G264" s="427">
        <v>1</v>
      </c>
      <c r="H264" s="413">
        <f t="shared" si="8"/>
        <v>0.6</v>
      </c>
      <c r="I264" s="374"/>
    </row>
    <row r="265" spans="1:9" s="366" customFormat="1" x14ac:dyDescent="0.25">
      <c r="A265" s="363">
        <v>66</v>
      </c>
      <c r="B265" s="364" t="s">
        <v>3009</v>
      </c>
      <c r="C265" s="363" t="s">
        <v>13</v>
      </c>
      <c r="D265" s="367">
        <v>1</v>
      </c>
      <c r="E265" s="367" t="s">
        <v>2894</v>
      </c>
      <c r="F265" s="414">
        <f t="shared" ref="F265:F294" si="9">D265/25</f>
        <v>0.04</v>
      </c>
      <c r="G265" s="400">
        <v>2</v>
      </c>
      <c r="H265" s="413">
        <f t="shared" si="8"/>
        <v>0.02</v>
      </c>
      <c r="I265" s="374"/>
    </row>
    <row r="266" spans="1:9" s="366" customFormat="1" x14ac:dyDescent="0.25">
      <c r="A266" s="363">
        <v>67</v>
      </c>
      <c r="B266" s="364" t="s">
        <v>3067</v>
      </c>
      <c r="C266" s="363" t="s">
        <v>3047</v>
      </c>
      <c r="D266" s="363">
        <v>25</v>
      </c>
      <c r="E266" s="367" t="s">
        <v>2894</v>
      </c>
      <c r="F266" s="414">
        <f t="shared" si="9"/>
        <v>1</v>
      </c>
      <c r="G266" s="400">
        <v>2</v>
      </c>
      <c r="H266" s="413">
        <f t="shared" ref="H266:H329" si="10">F266/G266</f>
        <v>0.5</v>
      </c>
      <c r="I266" s="374"/>
    </row>
    <row r="267" spans="1:9" s="366" customFormat="1" x14ac:dyDescent="0.25">
      <c r="A267" s="363">
        <v>68</v>
      </c>
      <c r="B267" s="364" t="s">
        <v>2998</v>
      </c>
      <c r="C267" s="363" t="s">
        <v>65</v>
      </c>
      <c r="D267" s="363">
        <v>1</v>
      </c>
      <c r="E267" s="367" t="s">
        <v>2911</v>
      </c>
      <c r="F267" s="414">
        <f t="shared" si="9"/>
        <v>0.04</v>
      </c>
      <c r="G267" s="400">
        <v>5</v>
      </c>
      <c r="H267" s="413">
        <f t="shared" si="10"/>
        <v>8.0000000000000002E-3</v>
      </c>
      <c r="I267" s="374"/>
    </row>
    <row r="268" spans="1:9" s="366" customFormat="1" x14ac:dyDescent="0.25">
      <c r="A268" s="363">
        <v>69</v>
      </c>
      <c r="B268" s="364" t="s">
        <v>3068</v>
      </c>
      <c r="C268" s="363" t="s">
        <v>13</v>
      </c>
      <c r="D268" s="363">
        <v>2</v>
      </c>
      <c r="E268" s="367" t="s">
        <v>2911</v>
      </c>
      <c r="F268" s="414">
        <f t="shared" si="9"/>
        <v>0.08</v>
      </c>
      <c r="G268" s="427">
        <v>1</v>
      </c>
      <c r="H268" s="413">
        <f t="shared" si="10"/>
        <v>0.08</v>
      </c>
      <c r="I268" s="374"/>
    </row>
    <row r="269" spans="1:9" s="366" customFormat="1" x14ac:dyDescent="0.25">
      <c r="A269" s="363">
        <v>70</v>
      </c>
      <c r="B269" s="364" t="s">
        <v>3069</v>
      </c>
      <c r="C269" s="363" t="s">
        <v>13</v>
      </c>
      <c r="D269" s="363">
        <v>2</v>
      </c>
      <c r="E269" s="367" t="s">
        <v>2911</v>
      </c>
      <c r="F269" s="414">
        <f t="shared" si="9"/>
        <v>0.08</v>
      </c>
      <c r="G269" s="427">
        <v>1</v>
      </c>
      <c r="H269" s="413">
        <f t="shared" si="10"/>
        <v>0.08</v>
      </c>
      <c r="I269" s="374"/>
    </row>
    <row r="270" spans="1:9" s="366" customFormat="1" x14ac:dyDescent="0.25">
      <c r="A270" s="363">
        <v>71</v>
      </c>
      <c r="B270" s="364" t="s">
        <v>3070</v>
      </c>
      <c r="C270" s="363" t="s">
        <v>13</v>
      </c>
      <c r="D270" s="363">
        <v>2</v>
      </c>
      <c r="E270" s="367" t="s">
        <v>2911</v>
      </c>
      <c r="F270" s="414">
        <f t="shared" si="9"/>
        <v>0.08</v>
      </c>
      <c r="G270" s="427">
        <v>1</v>
      </c>
      <c r="H270" s="413">
        <f t="shared" si="10"/>
        <v>0.08</v>
      </c>
      <c r="I270" s="374"/>
    </row>
    <row r="271" spans="1:9" s="366" customFormat="1" x14ac:dyDescent="0.25">
      <c r="A271" s="363">
        <v>72</v>
      </c>
      <c r="B271" s="364" t="s">
        <v>3071</v>
      </c>
      <c r="C271" s="363" t="s">
        <v>65</v>
      </c>
      <c r="D271" s="363">
        <v>2</v>
      </c>
      <c r="E271" s="367" t="s">
        <v>2894</v>
      </c>
      <c r="F271" s="414">
        <f t="shared" si="9"/>
        <v>0.08</v>
      </c>
      <c r="G271" s="400">
        <v>2</v>
      </c>
      <c r="H271" s="413">
        <f t="shared" si="10"/>
        <v>0.04</v>
      </c>
      <c r="I271" s="374"/>
    </row>
    <row r="272" spans="1:9" s="366" customFormat="1" x14ac:dyDescent="0.25">
      <c r="A272" s="363">
        <v>73</v>
      </c>
      <c r="B272" s="364" t="s">
        <v>3072</v>
      </c>
      <c r="C272" s="363" t="s">
        <v>65</v>
      </c>
      <c r="D272" s="363">
        <v>3</v>
      </c>
      <c r="E272" s="367" t="s">
        <v>2894</v>
      </c>
      <c r="F272" s="414">
        <f t="shared" si="9"/>
        <v>0.12</v>
      </c>
      <c r="G272" s="400">
        <v>2</v>
      </c>
      <c r="H272" s="413">
        <f t="shared" si="10"/>
        <v>0.06</v>
      </c>
      <c r="I272" s="374"/>
    </row>
    <row r="273" spans="1:9" s="366" customFormat="1" x14ac:dyDescent="0.25">
      <c r="A273" s="363">
        <v>74</v>
      </c>
      <c r="B273" s="364" t="s">
        <v>3073</v>
      </c>
      <c r="C273" s="363" t="s">
        <v>65</v>
      </c>
      <c r="D273" s="363">
        <v>3</v>
      </c>
      <c r="E273" s="367" t="s">
        <v>2894</v>
      </c>
      <c r="F273" s="414">
        <f t="shared" si="9"/>
        <v>0.12</v>
      </c>
      <c r="G273" s="400">
        <v>2</v>
      </c>
      <c r="H273" s="413">
        <f t="shared" si="10"/>
        <v>0.06</v>
      </c>
      <c r="I273" s="374"/>
    </row>
    <row r="274" spans="1:9" s="366" customFormat="1" x14ac:dyDescent="0.25">
      <c r="A274" s="363">
        <v>75</v>
      </c>
      <c r="B274" s="364" t="s">
        <v>3074</v>
      </c>
      <c r="C274" s="363" t="s">
        <v>13</v>
      </c>
      <c r="D274" s="363">
        <v>1</v>
      </c>
      <c r="E274" s="367" t="s">
        <v>2908</v>
      </c>
      <c r="F274" s="414">
        <f t="shared" si="9"/>
        <v>0.04</v>
      </c>
      <c r="G274" s="400">
        <v>1</v>
      </c>
      <c r="H274" s="413">
        <f t="shared" si="10"/>
        <v>0.04</v>
      </c>
      <c r="I274" s="374"/>
    </row>
    <row r="275" spans="1:9" s="366" customFormat="1" x14ac:dyDescent="0.25">
      <c r="A275" s="363">
        <v>76</v>
      </c>
      <c r="B275" s="364" t="s">
        <v>3075</v>
      </c>
      <c r="C275" s="363" t="s">
        <v>13</v>
      </c>
      <c r="D275" s="363">
        <v>1</v>
      </c>
      <c r="E275" s="367" t="s">
        <v>2908</v>
      </c>
      <c r="F275" s="414">
        <f t="shared" si="9"/>
        <v>0.04</v>
      </c>
      <c r="G275" s="400">
        <v>1</v>
      </c>
      <c r="H275" s="413">
        <f t="shared" si="10"/>
        <v>0.04</v>
      </c>
      <c r="I275" s="374"/>
    </row>
    <row r="276" spans="1:9" s="366" customFormat="1" x14ac:dyDescent="0.25">
      <c r="A276" s="363">
        <v>77</v>
      </c>
      <c r="B276" s="364" t="s">
        <v>3019</v>
      </c>
      <c r="C276" s="363" t="s">
        <v>65</v>
      </c>
      <c r="D276" s="363">
        <v>25</v>
      </c>
      <c r="E276" s="367" t="s">
        <v>2894</v>
      </c>
      <c r="F276" s="414">
        <f t="shared" si="9"/>
        <v>1</v>
      </c>
      <c r="G276" s="400">
        <v>1</v>
      </c>
      <c r="H276" s="413">
        <f t="shared" si="10"/>
        <v>1</v>
      </c>
      <c r="I276" s="374"/>
    </row>
    <row r="277" spans="1:9" s="366" customFormat="1" x14ac:dyDescent="0.25">
      <c r="A277" s="363">
        <v>78</v>
      </c>
      <c r="B277" s="364" t="s">
        <v>3002</v>
      </c>
      <c r="C277" s="363" t="s">
        <v>13</v>
      </c>
      <c r="D277" s="363">
        <v>1</v>
      </c>
      <c r="E277" s="367" t="s">
        <v>2908</v>
      </c>
      <c r="F277" s="414">
        <f t="shared" si="9"/>
        <v>0.04</v>
      </c>
      <c r="G277" s="400">
        <v>1</v>
      </c>
      <c r="H277" s="413">
        <f t="shared" si="10"/>
        <v>0.04</v>
      </c>
      <c r="I277" s="374"/>
    </row>
    <row r="278" spans="1:9" s="366" customFormat="1" x14ac:dyDescent="0.25">
      <c r="A278" s="363">
        <v>79</v>
      </c>
      <c r="B278" s="364" t="s">
        <v>3076</v>
      </c>
      <c r="C278" s="363" t="s">
        <v>13</v>
      </c>
      <c r="D278" s="363">
        <v>1</v>
      </c>
      <c r="E278" s="367" t="s">
        <v>2911</v>
      </c>
      <c r="F278" s="414">
        <f t="shared" si="9"/>
        <v>0.04</v>
      </c>
      <c r="G278" s="400">
        <v>1</v>
      </c>
      <c r="H278" s="413">
        <f t="shared" si="10"/>
        <v>0.04</v>
      </c>
      <c r="I278" s="374"/>
    </row>
    <row r="279" spans="1:9" s="366" customFormat="1" x14ac:dyDescent="0.25">
      <c r="A279" s="363">
        <v>80</v>
      </c>
      <c r="B279" s="364" t="s">
        <v>3077</v>
      </c>
      <c r="C279" s="363" t="s">
        <v>108</v>
      </c>
      <c r="D279" s="363">
        <v>25</v>
      </c>
      <c r="E279" s="367" t="s">
        <v>2894</v>
      </c>
      <c r="F279" s="414">
        <f t="shared" si="9"/>
        <v>1</v>
      </c>
      <c r="G279" s="400">
        <v>1</v>
      </c>
      <c r="H279" s="413">
        <f t="shared" si="10"/>
        <v>1</v>
      </c>
      <c r="I279" s="374"/>
    </row>
    <row r="280" spans="1:9" s="366" customFormat="1" x14ac:dyDescent="0.25">
      <c r="A280" s="363">
        <v>81</v>
      </c>
      <c r="B280" s="364" t="s">
        <v>3078</v>
      </c>
      <c r="C280" s="363" t="s">
        <v>65</v>
      </c>
      <c r="D280" s="363">
        <v>12</v>
      </c>
      <c r="E280" s="367" t="s">
        <v>2894</v>
      </c>
      <c r="F280" s="414">
        <f t="shared" si="9"/>
        <v>0.48</v>
      </c>
      <c r="G280" s="400">
        <v>1</v>
      </c>
      <c r="H280" s="413">
        <f t="shared" si="10"/>
        <v>0.48</v>
      </c>
      <c r="I280" s="374"/>
    </row>
    <row r="281" spans="1:9" s="366" customFormat="1" x14ac:dyDescent="0.25">
      <c r="A281" s="363">
        <v>82</v>
      </c>
      <c r="B281" s="364" t="s">
        <v>3079</v>
      </c>
      <c r="C281" s="363" t="s">
        <v>65</v>
      </c>
      <c r="D281" s="363">
        <v>12</v>
      </c>
      <c r="E281" s="367" t="s">
        <v>2894</v>
      </c>
      <c r="F281" s="414">
        <f t="shared" si="9"/>
        <v>0.48</v>
      </c>
      <c r="G281" s="400">
        <v>1</v>
      </c>
      <c r="H281" s="413">
        <f t="shared" si="10"/>
        <v>0.48</v>
      </c>
      <c r="I281" s="374"/>
    </row>
    <row r="282" spans="1:9" s="366" customFormat="1" x14ac:dyDescent="0.25">
      <c r="A282" s="363">
        <v>83</v>
      </c>
      <c r="B282" s="364" t="s">
        <v>3080</v>
      </c>
      <c r="C282" s="363" t="s">
        <v>65</v>
      </c>
      <c r="D282" s="363">
        <v>1</v>
      </c>
      <c r="E282" s="367" t="s">
        <v>2908</v>
      </c>
      <c r="F282" s="414">
        <f t="shared" si="9"/>
        <v>0.04</v>
      </c>
      <c r="G282" s="400">
        <v>1</v>
      </c>
      <c r="H282" s="413">
        <f t="shared" si="10"/>
        <v>0.04</v>
      </c>
      <c r="I282" s="374"/>
    </row>
    <row r="283" spans="1:9" s="366" customFormat="1" x14ac:dyDescent="0.25">
      <c r="A283" s="363">
        <v>84</v>
      </c>
      <c r="B283" s="364" t="s">
        <v>3081</v>
      </c>
      <c r="C283" s="363" t="s">
        <v>350</v>
      </c>
      <c r="D283" s="363">
        <v>50</v>
      </c>
      <c r="E283" s="367" t="s">
        <v>2908</v>
      </c>
      <c r="F283" s="414">
        <f t="shared" si="9"/>
        <v>2</v>
      </c>
      <c r="G283" s="400">
        <v>1</v>
      </c>
      <c r="H283" s="413">
        <f t="shared" si="10"/>
        <v>2</v>
      </c>
      <c r="I283" s="374"/>
    </row>
    <row r="284" spans="1:9" s="366" customFormat="1" x14ac:dyDescent="0.25">
      <c r="A284" s="363">
        <v>85</v>
      </c>
      <c r="B284" s="364" t="s">
        <v>3082</v>
      </c>
      <c r="C284" s="363" t="s">
        <v>350</v>
      </c>
      <c r="D284" s="363">
        <v>50</v>
      </c>
      <c r="E284" s="367" t="s">
        <v>2911</v>
      </c>
      <c r="F284" s="414">
        <f t="shared" si="9"/>
        <v>2</v>
      </c>
      <c r="G284" s="400">
        <v>1</v>
      </c>
      <c r="H284" s="413">
        <f t="shared" si="10"/>
        <v>2</v>
      </c>
      <c r="I284" s="374"/>
    </row>
    <row r="285" spans="1:9" s="366" customFormat="1" x14ac:dyDescent="0.25">
      <c r="A285" s="363">
        <v>86</v>
      </c>
      <c r="B285" s="364" t="s">
        <v>3083</v>
      </c>
      <c r="C285" s="363" t="s">
        <v>65</v>
      </c>
      <c r="D285" s="363">
        <v>10</v>
      </c>
      <c r="E285" s="367" t="s">
        <v>2911</v>
      </c>
      <c r="F285" s="414">
        <f t="shared" si="9"/>
        <v>0.4</v>
      </c>
      <c r="G285" s="400">
        <v>1</v>
      </c>
      <c r="H285" s="413">
        <f t="shared" si="10"/>
        <v>0.4</v>
      </c>
      <c r="I285" s="374"/>
    </row>
    <row r="286" spans="1:9" s="366" customFormat="1" x14ac:dyDescent="0.25">
      <c r="A286" s="363">
        <v>87</v>
      </c>
      <c r="B286" s="364" t="s">
        <v>3084</v>
      </c>
      <c r="C286" s="363" t="s">
        <v>65</v>
      </c>
      <c r="D286" s="363">
        <v>1</v>
      </c>
      <c r="E286" s="367" t="s">
        <v>2908</v>
      </c>
      <c r="F286" s="414">
        <f t="shared" si="9"/>
        <v>0.04</v>
      </c>
      <c r="G286" s="400">
        <v>1</v>
      </c>
      <c r="H286" s="413">
        <f t="shared" si="10"/>
        <v>0.04</v>
      </c>
      <c r="I286" s="374"/>
    </row>
    <row r="287" spans="1:9" x14ac:dyDescent="0.25">
      <c r="A287" s="363">
        <v>88</v>
      </c>
      <c r="B287" s="364" t="s">
        <v>3085</v>
      </c>
      <c r="C287" s="363" t="s">
        <v>65</v>
      </c>
      <c r="D287" s="363">
        <v>1</v>
      </c>
      <c r="E287" s="391" t="s">
        <v>2908</v>
      </c>
      <c r="F287" s="414">
        <f t="shared" si="9"/>
        <v>0.04</v>
      </c>
      <c r="G287" s="400">
        <v>1</v>
      </c>
      <c r="H287" s="413">
        <f t="shared" si="10"/>
        <v>0.04</v>
      </c>
    </row>
    <row r="288" spans="1:9" s="366" customFormat="1" x14ac:dyDescent="0.25">
      <c r="A288" s="363">
        <v>89</v>
      </c>
      <c r="B288" s="364" t="s">
        <v>3086</v>
      </c>
      <c r="C288" s="363" t="s">
        <v>13</v>
      </c>
      <c r="D288" s="363">
        <v>3</v>
      </c>
      <c r="E288" s="391" t="s">
        <v>2894</v>
      </c>
      <c r="F288" s="414">
        <f t="shared" si="9"/>
        <v>0.12</v>
      </c>
      <c r="G288" s="405">
        <v>2</v>
      </c>
      <c r="H288" s="413">
        <f t="shared" si="10"/>
        <v>0.06</v>
      </c>
      <c r="I288" s="374"/>
    </row>
    <row r="289" spans="1:9" s="366" customFormat="1" x14ac:dyDescent="0.25">
      <c r="A289" s="363">
        <v>90</v>
      </c>
      <c r="B289" s="364" t="s">
        <v>3087</v>
      </c>
      <c r="C289" s="363" t="s">
        <v>13</v>
      </c>
      <c r="D289" s="363">
        <v>1</v>
      </c>
      <c r="E289" s="391" t="s">
        <v>2894</v>
      </c>
      <c r="F289" s="414">
        <f t="shared" si="9"/>
        <v>0.04</v>
      </c>
      <c r="G289" s="405">
        <v>1</v>
      </c>
      <c r="H289" s="413">
        <f t="shared" si="10"/>
        <v>0.04</v>
      </c>
      <c r="I289" s="374"/>
    </row>
    <row r="290" spans="1:9" s="366" customFormat="1" ht="31.5" x14ac:dyDescent="0.25">
      <c r="A290" s="363">
        <v>91</v>
      </c>
      <c r="B290" s="364" t="s">
        <v>3088</v>
      </c>
      <c r="C290" s="363" t="s">
        <v>13</v>
      </c>
      <c r="D290" s="363">
        <v>1</v>
      </c>
      <c r="E290" s="391" t="s">
        <v>2908</v>
      </c>
      <c r="F290" s="414">
        <f t="shared" si="9"/>
        <v>0.04</v>
      </c>
      <c r="G290" s="405">
        <v>2</v>
      </c>
      <c r="H290" s="413">
        <f t="shared" si="10"/>
        <v>0.02</v>
      </c>
      <c r="I290" s="374"/>
    </row>
    <row r="291" spans="1:9" s="366" customFormat="1" x14ac:dyDescent="0.25">
      <c r="A291" s="363">
        <v>92</v>
      </c>
      <c r="B291" s="369" t="s">
        <v>3089</v>
      </c>
      <c r="C291" s="363" t="s">
        <v>13</v>
      </c>
      <c r="D291" s="370">
        <v>1</v>
      </c>
      <c r="E291" s="392" t="s">
        <v>2908</v>
      </c>
      <c r="F291" s="414">
        <f t="shared" si="9"/>
        <v>0.04</v>
      </c>
      <c r="G291" s="406">
        <v>2</v>
      </c>
      <c r="H291" s="413">
        <f t="shared" si="10"/>
        <v>0.02</v>
      </c>
      <c r="I291" s="374"/>
    </row>
    <row r="292" spans="1:9" s="366" customFormat="1" x14ac:dyDescent="0.25">
      <c r="A292" s="363">
        <v>93</v>
      </c>
      <c r="B292" s="369" t="s">
        <v>3090</v>
      </c>
      <c r="C292" s="363" t="s">
        <v>13</v>
      </c>
      <c r="D292" s="370">
        <v>1</v>
      </c>
      <c r="E292" s="392" t="s">
        <v>2908</v>
      </c>
      <c r="F292" s="414">
        <f t="shared" si="9"/>
        <v>0.04</v>
      </c>
      <c r="G292" s="406">
        <v>2</v>
      </c>
      <c r="H292" s="413">
        <f t="shared" si="10"/>
        <v>0.02</v>
      </c>
      <c r="I292" s="374"/>
    </row>
    <row r="293" spans="1:9" s="366" customFormat="1" x14ac:dyDescent="0.25">
      <c r="A293" s="363">
        <v>94</v>
      </c>
      <c r="B293" s="369" t="s">
        <v>3091</v>
      </c>
      <c r="C293" s="363" t="s">
        <v>13</v>
      </c>
      <c r="D293" s="370">
        <v>1</v>
      </c>
      <c r="E293" s="392" t="s">
        <v>2908</v>
      </c>
      <c r="F293" s="414">
        <f t="shared" si="9"/>
        <v>0.04</v>
      </c>
      <c r="G293" s="406">
        <v>2</v>
      </c>
      <c r="H293" s="413">
        <f t="shared" si="10"/>
        <v>0.02</v>
      </c>
      <c r="I293" s="374"/>
    </row>
    <row r="294" spans="1:9" s="366" customFormat="1" x14ac:dyDescent="0.25">
      <c r="A294" s="363">
        <v>95</v>
      </c>
      <c r="B294" s="369" t="s">
        <v>3092</v>
      </c>
      <c r="C294" s="363" t="s">
        <v>13</v>
      </c>
      <c r="D294" s="370">
        <v>1</v>
      </c>
      <c r="E294" s="392" t="s">
        <v>2908</v>
      </c>
      <c r="F294" s="414">
        <f t="shared" si="9"/>
        <v>0.04</v>
      </c>
      <c r="G294" s="406">
        <v>2</v>
      </c>
      <c r="H294" s="413">
        <f t="shared" si="10"/>
        <v>0.02</v>
      </c>
      <c r="I294" s="374"/>
    </row>
    <row r="295" spans="1:9" x14ac:dyDescent="0.25">
      <c r="A295" s="362" t="s">
        <v>3093</v>
      </c>
      <c r="B295" s="362"/>
      <c r="C295" s="362"/>
      <c r="D295" s="362"/>
      <c r="E295" s="362"/>
      <c r="F295" s="412"/>
      <c r="G295" s="398"/>
      <c r="H295" s="412"/>
      <c r="I295" s="343"/>
    </row>
    <row r="296" spans="1:9" s="374" customFormat="1" x14ac:dyDescent="0.25">
      <c r="A296" s="363">
        <v>1</v>
      </c>
      <c r="B296" s="364" t="s">
        <v>3024</v>
      </c>
      <c r="C296" s="363" t="s">
        <v>65</v>
      </c>
      <c r="D296" s="363">
        <v>1</v>
      </c>
      <c r="E296" s="375" t="s">
        <v>2894</v>
      </c>
      <c r="F296" s="415">
        <f>D296/30</f>
        <v>3.3333333333333333E-2</v>
      </c>
      <c r="G296" s="407">
        <v>5</v>
      </c>
      <c r="H296" s="413">
        <f t="shared" si="10"/>
        <v>6.6666666666666662E-3</v>
      </c>
    </row>
    <row r="297" spans="1:9" s="366" customFormat="1" x14ac:dyDescent="0.25">
      <c r="A297" s="363">
        <v>2</v>
      </c>
      <c r="B297" s="364" t="s">
        <v>2901</v>
      </c>
      <c r="C297" s="363" t="s">
        <v>65</v>
      </c>
      <c r="D297" s="363">
        <v>30</v>
      </c>
      <c r="E297" s="375" t="s">
        <v>2894</v>
      </c>
      <c r="F297" s="415">
        <f t="shared" ref="F297:F360" si="11">D297/30</f>
        <v>1</v>
      </c>
      <c r="G297" s="407">
        <v>2</v>
      </c>
      <c r="H297" s="413">
        <f t="shared" si="10"/>
        <v>0.5</v>
      </c>
      <c r="I297" s="374"/>
    </row>
    <row r="298" spans="1:9" s="366" customFormat="1" x14ac:dyDescent="0.25">
      <c r="A298" s="363">
        <v>3</v>
      </c>
      <c r="B298" s="388" t="s">
        <v>3025</v>
      </c>
      <c r="C298" s="363" t="s">
        <v>65</v>
      </c>
      <c r="D298" s="363">
        <v>1</v>
      </c>
      <c r="E298" s="375" t="s">
        <v>2894</v>
      </c>
      <c r="F298" s="415">
        <f t="shared" si="11"/>
        <v>3.3333333333333333E-2</v>
      </c>
      <c r="G298" s="407">
        <v>5</v>
      </c>
      <c r="H298" s="413">
        <f t="shared" si="10"/>
        <v>6.6666666666666662E-3</v>
      </c>
      <c r="I298" s="374"/>
    </row>
    <row r="299" spans="1:9" s="366" customFormat="1" x14ac:dyDescent="0.25">
      <c r="A299" s="363">
        <v>4</v>
      </c>
      <c r="B299" s="364" t="s">
        <v>3094</v>
      </c>
      <c r="C299" s="363" t="s">
        <v>65</v>
      </c>
      <c r="D299" s="363">
        <v>1</v>
      </c>
      <c r="E299" s="375" t="s">
        <v>2894</v>
      </c>
      <c r="F299" s="415">
        <f t="shared" si="11"/>
        <v>3.3333333333333333E-2</v>
      </c>
      <c r="G299" s="407">
        <v>5</v>
      </c>
      <c r="H299" s="413">
        <f t="shared" si="10"/>
        <v>6.6666666666666662E-3</v>
      </c>
      <c r="I299" s="374"/>
    </row>
    <row r="300" spans="1:9" s="366" customFormat="1" x14ac:dyDescent="0.25">
      <c r="A300" s="363">
        <v>5</v>
      </c>
      <c r="B300" s="364" t="s">
        <v>3026</v>
      </c>
      <c r="C300" s="363" t="s">
        <v>65</v>
      </c>
      <c r="D300" s="363">
        <v>2</v>
      </c>
      <c r="E300" s="391" t="s">
        <v>2894</v>
      </c>
      <c r="F300" s="415">
        <f t="shared" si="11"/>
        <v>6.6666666666666666E-2</v>
      </c>
      <c r="G300" s="405">
        <v>5</v>
      </c>
      <c r="H300" s="413">
        <f t="shared" si="10"/>
        <v>1.3333333333333332E-2</v>
      </c>
      <c r="I300" s="374"/>
    </row>
    <row r="301" spans="1:9" s="366" customFormat="1" x14ac:dyDescent="0.25">
      <c r="A301" s="363">
        <v>6</v>
      </c>
      <c r="B301" s="381" t="s">
        <v>2975</v>
      </c>
      <c r="C301" s="382" t="s">
        <v>65</v>
      </c>
      <c r="D301" s="383">
        <v>1</v>
      </c>
      <c r="E301" s="393" t="s">
        <v>2894</v>
      </c>
      <c r="F301" s="415">
        <f t="shared" si="11"/>
        <v>3.3333333333333333E-2</v>
      </c>
      <c r="G301" s="408">
        <v>5</v>
      </c>
      <c r="H301" s="413">
        <f t="shared" si="10"/>
        <v>6.6666666666666662E-3</v>
      </c>
      <c r="I301" s="374"/>
    </row>
    <row r="302" spans="1:9" s="366" customFormat="1" x14ac:dyDescent="0.25">
      <c r="A302" s="363">
        <v>7</v>
      </c>
      <c r="B302" s="364" t="s">
        <v>2954</v>
      </c>
      <c r="C302" s="367" t="s">
        <v>65</v>
      </c>
      <c r="D302" s="367">
        <v>15</v>
      </c>
      <c r="E302" s="391" t="s">
        <v>2894</v>
      </c>
      <c r="F302" s="415">
        <f t="shared" si="11"/>
        <v>0.5</v>
      </c>
      <c r="G302" s="405">
        <v>5</v>
      </c>
      <c r="H302" s="413">
        <f t="shared" si="10"/>
        <v>0.1</v>
      </c>
      <c r="I302" s="374"/>
    </row>
    <row r="303" spans="1:9" s="366" customFormat="1" x14ac:dyDescent="0.25">
      <c r="A303" s="363">
        <v>8</v>
      </c>
      <c r="B303" s="364" t="s">
        <v>2900</v>
      </c>
      <c r="C303" s="363" t="s">
        <v>65</v>
      </c>
      <c r="D303" s="363">
        <v>1</v>
      </c>
      <c r="E303" s="375" t="s">
        <v>2894</v>
      </c>
      <c r="F303" s="415">
        <f t="shared" si="11"/>
        <v>3.3333333333333333E-2</v>
      </c>
      <c r="G303" s="407">
        <v>5</v>
      </c>
      <c r="H303" s="413">
        <f t="shared" si="10"/>
        <v>6.6666666666666662E-3</v>
      </c>
      <c r="I303" s="374"/>
    </row>
    <row r="304" spans="1:9" s="366" customFormat="1" x14ac:dyDescent="0.25">
      <c r="A304" s="363">
        <v>9</v>
      </c>
      <c r="B304" s="364" t="s">
        <v>2903</v>
      </c>
      <c r="C304" s="363" t="s">
        <v>65</v>
      </c>
      <c r="D304" s="363">
        <v>2</v>
      </c>
      <c r="E304" s="375" t="s">
        <v>2894</v>
      </c>
      <c r="F304" s="415">
        <f t="shared" si="11"/>
        <v>6.6666666666666666E-2</v>
      </c>
      <c r="G304" s="407">
        <v>2</v>
      </c>
      <c r="H304" s="413">
        <f t="shared" si="10"/>
        <v>3.3333333333333333E-2</v>
      </c>
      <c r="I304" s="374"/>
    </row>
    <row r="305" spans="1:9" s="366" customFormat="1" x14ac:dyDescent="0.25">
      <c r="A305" s="363">
        <v>10</v>
      </c>
      <c r="B305" s="364" t="s">
        <v>2904</v>
      </c>
      <c r="C305" s="367" t="s">
        <v>65</v>
      </c>
      <c r="D305" s="367">
        <v>2</v>
      </c>
      <c r="E305" s="391" t="s">
        <v>2894</v>
      </c>
      <c r="F305" s="415">
        <f t="shared" si="11"/>
        <v>6.6666666666666666E-2</v>
      </c>
      <c r="G305" s="405">
        <v>2</v>
      </c>
      <c r="H305" s="413">
        <f t="shared" si="10"/>
        <v>3.3333333333333333E-2</v>
      </c>
      <c r="I305" s="374"/>
    </row>
    <row r="306" spans="1:9" s="366" customFormat="1" x14ac:dyDescent="0.25">
      <c r="A306" s="363">
        <v>11</v>
      </c>
      <c r="B306" s="364" t="s">
        <v>2978</v>
      </c>
      <c r="C306" s="367" t="s">
        <v>65</v>
      </c>
      <c r="D306" s="367">
        <v>1</v>
      </c>
      <c r="E306" s="391" t="s">
        <v>2908</v>
      </c>
      <c r="F306" s="415">
        <f t="shared" si="11"/>
        <v>3.3333333333333333E-2</v>
      </c>
      <c r="G306" s="405">
        <v>5</v>
      </c>
      <c r="H306" s="413">
        <f t="shared" si="10"/>
        <v>6.6666666666666662E-3</v>
      </c>
      <c r="I306" s="374"/>
    </row>
    <row r="307" spans="1:9" s="366" customFormat="1" x14ac:dyDescent="0.25">
      <c r="A307" s="363">
        <v>12</v>
      </c>
      <c r="B307" s="364" t="s">
        <v>2907</v>
      </c>
      <c r="C307" s="367" t="s">
        <v>65</v>
      </c>
      <c r="D307" s="367">
        <v>2</v>
      </c>
      <c r="E307" s="391" t="s">
        <v>2908</v>
      </c>
      <c r="F307" s="415">
        <f t="shared" si="11"/>
        <v>6.6666666666666666E-2</v>
      </c>
      <c r="G307" s="405">
        <v>5</v>
      </c>
      <c r="H307" s="413">
        <f t="shared" si="10"/>
        <v>1.3333333333333332E-2</v>
      </c>
      <c r="I307" s="374"/>
    </row>
    <row r="308" spans="1:9" s="366" customFormat="1" x14ac:dyDescent="0.25">
      <c r="A308" s="363">
        <v>13</v>
      </c>
      <c r="B308" s="364" t="s">
        <v>2905</v>
      </c>
      <c r="C308" s="367" t="s">
        <v>65</v>
      </c>
      <c r="D308" s="367">
        <v>15</v>
      </c>
      <c r="E308" s="391" t="s">
        <v>2894</v>
      </c>
      <c r="F308" s="415">
        <f t="shared" si="11"/>
        <v>0.5</v>
      </c>
      <c r="G308" s="405">
        <v>5</v>
      </c>
      <c r="H308" s="413">
        <f t="shared" si="10"/>
        <v>0.1</v>
      </c>
      <c r="I308" s="374"/>
    </row>
    <row r="309" spans="1:9" s="366" customFormat="1" x14ac:dyDescent="0.25">
      <c r="A309" s="363">
        <v>14</v>
      </c>
      <c r="B309" s="364" t="s">
        <v>2906</v>
      </c>
      <c r="C309" s="367" t="s">
        <v>65</v>
      </c>
      <c r="D309" s="367">
        <v>30</v>
      </c>
      <c r="E309" s="391" t="s">
        <v>2894</v>
      </c>
      <c r="F309" s="415">
        <f t="shared" si="11"/>
        <v>1</v>
      </c>
      <c r="G309" s="405">
        <v>5</v>
      </c>
      <c r="H309" s="413">
        <f t="shared" si="10"/>
        <v>0.2</v>
      </c>
      <c r="I309" s="374"/>
    </row>
    <row r="310" spans="1:9" s="366" customFormat="1" x14ac:dyDescent="0.25">
      <c r="A310" s="363">
        <v>15</v>
      </c>
      <c r="B310" s="364" t="s">
        <v>2909</v>
      </c>
      <c r="C310" s="367" t="s">
        <v>65</v>
      </c>
      <c r="D310" s="367">
        <v>1</v>
      </c>
      <c r="E310" s="391" t="s">
        <v>2894</v>
      </c>
      <c r="F310" s="415">
        <f t="shared" si="11"/>
        <v>3.3333333333333333E-2</v>
      </c>
      <c r="G310" s="405">
        <v>5</v>
      </c>
      <c r="H310" s="413">
        <f t="shared" si="10"/>
        <v>6.6666666666666662E-3</v>
      </c>
      <c r="I310" s="374"/>
    </row>
    <row r="311" spans="1:9" s="366" customFormat="1" x14ac:dyDescent="0.25">
      <c r="A311" s="363">
        <v>16</v>
      </c>
      <c r="B311" s="364" t="s">
        <v>3027</v>
      </c>
      <c r="C311" s="363" t="s">
        <v>65</v>
      </c>
      <c r="D311" s="363">
        <v>2</v>
      </c>
      <c r="E311" s="375" t="s">
        <v>2911</v>
      </c>
      <c r="F311" s="415">
        <f t="shared" si="11"/>
        <v>6.6666666666666666E-2</v>
      </c>
      <c r="G311" s="407">
        <v>2</v>
      </c>
      <c r="H311" s="413">
        <f t="shared" si="10"/>
        <v>3.3333333333333333E-2</v>
      </c>
      <c r="I311" s="374"/>
    </row>
    <row r="312" spans="1:9" s="366" customFormat="1" x14ac:dyDescent="0.25">
      <c r="A312" s="363">
        <v>17</v>
      </c>
      <c r="B312" s="369" t="s">
        <v>3095</v>
      </c>
      <c r="C312" s="371" t="s">
        <v>2120</v>
      </c>
      <c r="D312" s="371">
        <v>1</v>
      </c>
      <c r="E312" s="375" t="s">
        <v>2911</v>
      </c>
      <c r="F312" s="415">
        <f t="shared" si="11"/>
        <v>3.3333333333333333E-2</v>
      </c>
      <c r="G312" s="407">
        <v>5</v>
      </c>
      <c r="H312" s="413">
        <f t="shared" si="10"/>
        <v>6.6666666666666662E-3</v>
      </c>
      <c r="I312" s="374"/>
    </row>
    <row r="313" spans="1:9" s="366" customFormat="1" x14ac:dyDescent="0.25">
      <c r="A313" s="363">
        <v>18</v>
      </c>
      <c r="B313" s="369" t="s">
        <v>512</v>
      </c>
      <c r="C313" s="371" t="s">
        <v>2120</v>
      </c>
      <c r="D313" s="371">
        <v>1</v>
      </c>
      <c r="E313" s="375" t="s">
        <v>2911</v>
      </c>
      <c r="F313" s="415">
        <f t="shared" si="11"/>
        <v>3.3333333333333333E-2</v>
      </c>
      <c r="G313" s="407">
        <v>5</v>
      </c>
      <c r="H313" s="413">
        <f t="shared" si="10"/>
        <v>6.6666666666666662E-3</v>
      </c>
      <c r="I313" s="374"/>
    </row>
    <row r="314" spans="1:9" s="366" customFormat="1" x14ac:dyDescent="0.25">
      <c r="A314" s="363">
        <v>19</v>
      </c>
      <c r="B314" s="369" t="s">
        <v>3029</v>
      </c>
      <c r="C314" s="371" t="s">
        <v>2120</v>
      </c>
      <c r="D314" s="370">
        <v>1</v>
      </c>
      <c r="E314" s="392" t="s">
        <v>2908</v>
      </c>
      <c r="F314" s="415">
        <f t="shared" si="11"/>
        <v>3.3333333333333333E-2</v>
      </c>
      <c r="G314" s="406">
        <v>5</v>
      </c>
      <c r="H314" s="413">
        <f t="shared" si="10"/>
        <v>6.6666666666666662E-3</v>
      </c>
      <c r="I314" s="374"/>
    </row>
    <row r="315" spans="1:9" s="366" customFormat="1" x14ac:dyDescent="0.25">
      <c r="A315" s="363">
        <v>20</v>
      </c>
      <c r="B315" s="369" t="s">
        <v>2914</v>
      </c>
      <c r="C315" s="370" t="s">
        <v>65</v>
      </c>
      <c r="D315" s="371">
        <v>5</v>
      </c>
      <c r="E315" s="375" t="s">
        <v>2894</v>
      </c>
      <c r="F315" s="415">
        <f t="shared" si="11"/>
        <v>0.16666666666666666</v>
      </c>
      <c r="G315" s="407">
        <v>5</v>
      </c>
      <c r="H315" s="413">
        <f t="shared" si="10"/>
        <v>3.3333333333333333E-2</v>
      </c>
      <c r="I315" s="374"/>
    </row>
    <row r="316" spans="1:9" s="366" customFormat="1" x14ac:dyDescent="0.25">
      <c r="A316" s="363">
        <v>21</v>
      </c>
      <c r="B316" s="364" t="s">
        <v>3030</v>
      </c>
      <c r="C316" s="363" t="s">
        <v>65</v>
      </c>
      <c r="D316" s="363">
        <v>6</v>
      </c>
      <c r="E316" s="375" t="s">
        <v>2894</v>
      </c>
      <c r="F316" s="415">
        <f t="shared" si="11"/>
        <v>0.2</v>
      </c>
      <c r="G316" s="407">
        <v>1</v>
      </c>
      <c r="H316" s="413">
        <f t="shared" si="10"/>
        <v>0.2</v>
      </c>
      <c r="I316" s="374"/>
    </row>
    <row r="317" spans="1:9" s="366" customFormat="1" x14ac:dyDescent="0.25">
      <c r="A317" s="363">
        <v>22</v>
      </c>
      <c r="B317" s="369" t="s">
        <v>3031</v>
      </c>
      <c r="C317" s="363" t="s">
        <v>65</v>
      </c>
      <c r="D317" s="389">
        <v>3</v>
      </c>
      <c r="E317" s="375" t="s">
        <v>2894</v>
      </c>
      <c r="F317" s="415">
        <f t="shared" si="11"/>
        <v>0.1</v>
      </c>
      <c r="G317" s="407">
        <v>2</v>
      </c>
      <c r="H317" s="413">
        <f t="shared" si="10"/>
        <v>0.05</v>
      </c>
      <c r="I317" s="374"/>
    </row>
    <row r="318" spans="1:9" s="366" customFormat="1" x14ac:dyDescent="0.25">
      <c r="A318" s="363">
        <v>23</v>
      </c>
      <c r="B318" s="364" t="s">
        <v>2918</v>
      </c>
      <c r="C318" s="377" t="s">
        <v>65</v>
      </c>
      <c r="D318" s="363">
        <v>30</v>
      </c>
      <c r="E318" s="375" t="s">
        <v>2894</v>
      </c>
      <c r="F318" s="415">
        <f t="shared" si="11"/>
        <v>1</v>
      </c>
      <c r="G318" s="407">
        <v>2</v>
      </c>
      <c r="H318" s="413">
        <f t="shared" si="10"/>
        <v>0.5</v>
      </c>
      <c r="I318" s="374"/>
    </row>
    <row r="319" spans="1:9" s="366" customFormat="1" x14ac:dyDescent="0.25">
      <c r="A319" s="363">
        <v>24</v>
      </c>
      <c r="B319" s="364" t="s">
        <v>2917</v>
      </c>
      <c r="C319" s="363" t="s">
        <v>65</v>
      </c>
      <c r="D319" s="363">
        <v>30</v>
      </c>
      <c r="E319" s="375" t="s">
        <v>2894</v>
      </c>
      <c r="F319" s="415">
        <f t="shared" si="11"/>
        <v>1</v>
      </c>
      <c r="G319" s="407">
        <v>2</v>
      </c>
      <c r="H319" s="413">
        <f t="shared" si="10"/>
        <v>0.5</v>
      </c>
      <c r="I319" s="374"/>
    </row>
    <row r="320" spans="1:9" s="366" customFormat="1" x14ac:dyDescent="0.25">
      <c r="A320" s="363">
        <v>25</v>
      </c>
      <c r="B320" s="364" t="s">
        <v>2925</v>
      </c>
      <c r="C320" s="363" t="s">
        <v>65</v>
      </c>
      <c r="D320" s="363">
        <v>5</v>
      </c>
      <c r="E320" s="375" t="s">
        <v>2894</v>
      </c>
      <c r="F320" s="415">
        <f t="shared" si="11"/>
        <v>0.16666666666666666</v>
      </c>
      <c r="G320" s="407">
        <v>3</v>
      </c>
      <c r="H320" s="413">
        <f t="shared" si="10"/>
        <v>5.5555555555555552E-2</v>
      </c>
      <c r="I320" s="374"/>
    </row>
    <row r="321" spans="1:9" s="366" customFormat="1" x14ac:dyDescent="0.25">
      <c r="A321" s="363">
        <v>26</v>
      </c>
      <c r="B321" s="364" t="s">
        <v>2982</v>
      </c>
      <c r="C321" s="363" t="s">
        <v>65</v>
      </c>
      <c r="D321" s="363">
        <v>2</v>
      </c>
      <c r="E321" s="375" t="s">
        <v>2894</v>
      </c>
      <c r="F321" s="415">
        <f t="shared" si="11"/>
        <v>6.6666666666666666E-2</v>
      </c>
      <c r="G321" s="407">
        <v>3</v>
      </c>
      <c r="H321" s="413">
        <f t="shared" si="10"/>
        <v>2.2222222222222223E-2</v>
      </c>
      <c r="I321" s="374"/>
    </row>
    <row r="322" spans="1:9" s="366" customFormat="1" x14ac:dyDescent="0.25">
      <c r="A322" s="363">
        <v>27</v>
      </c>
      <c r="B322" s="364" t="s">
        <v>3096</v>
      </c>
      <c r="C322" s="367" t="s">
        <v>65</v>
      </c>
      <c r="D322" s="367">
        <v>1</v>
      </c>
      <c r="E322" s="391" t="s">
        <v>2908</v>
      </c>
      <c r="F322" s="415">
        <f t="shared" si="11"/>
        <v>3.3333333333333333E-2</v>
      </c>
      <c r="G322" s="405">
        <v>2</v>
      </c>
      <c r="H322" s="413">
        <f t="shared" si="10"/>
        <v>1.6666666666666666E-2</v>
      </c>
      <c r="I322" s="374"/>
    </row>
    <row r="323" spans="1:9" s="366" customFormat="1" x14ac:dyDescent="0.25">
      <c r="A323" s="363">
        <v>28</v>
      </c>
      <c r="B323" s="364" t="s">
        <v>3097</v>
      </c>
      <c r="C323" s="367" t="s">
        <v>65</v>
      </c>
      <c r="D323" s="367">
        <v>1</v>
      </c>
      <c r="E323" s="391" t="s">
        <v>2908</v>
      </c>
      <c r="F323" s="415">
        <f t="shared" si="11"/>
        <v>3.3333333333333333E-2</v>
      </c>
      <c r="G323" s="405">
        <v>2</v>
      </c>
      <c r="H323" s="413">
        <f t="shared" si="10"/>
        <v>1.6666666666666666E-2</v>
      </c>
      <c r="I323" s="374"/>
    </row>
    <row r="324" spans="1:9" s="366" customFormat="1" x14ac:dyDescent="0.25">
      <c r="A324" s="363">
        <v>29</v>
      </c>
      <c r="B324" s="364" t="s">
        <v>3098</v>
      </c>
      <c r="C324" s="367" t="s">
        <v>65</v>
      </c>
      <c r="D324" s="367">
        <v>6</v>
      </c>
      <c r="E324" s="391" t="s">
        <v>2894</v>
      </c>
      <c r="F324" s="415">
        <f t="shared" si="11"/>
        <v>0.2</v>
      </c>
      <c r="G324" s="405">
        <v>2</v>
      </c>
      <c r="H324" s="413">
        <f t="shared" si="10"/>
        <v>0.1</v>
      </c>
      <c r="I324" s="374"/>
    </row>
    <row r="325" spans="1:9" s="366" customFormat="1" x14ac:dyDescent="0.25">
      <c r="A325" s="363">
        <v>30</v>
      </c>
      <c r="B325" s="364" t="s">
        <v>3099</v>
      </c>
      <c r="C325" s="363" t="s">
        <v>65</v>
      </c>
      <c r="D325" s="363">
        <v>2</v>
      </c>
      <c r="E325" s="375" t="s">
        <v>2894</v>
      </c>
      <c r="F325" s="415">
        <f t="shared" si="11"/>
        <v>6.6666666666666666E-2</v>
      </c>
      <c r="G325" s="407">
        <v>5</v>
      </c>
      <c r="H325" s="413">
        <f t="shared" si="10"/>
        <v>1.3333333333333332E-2</v>
      </c>
      <c r="I325" s="374"/>
    </row>
    <row r="326" spans="1:9" s="366" customFormat="1" x14ac:dyDescent="0.25">
      <c r="A326" s="363">
        <v>31</v>
      </c>
      <c r="B326" s="364" t="s">
        <v>3100</v>
      </c>
      <c r="C326" s="363" t="s">
        <v>65</v>
      </c>
      <c r="D326" s="363">
        <v>2</v>
      </c>
      <c r="E326" s="375" t="s">
        <v>2894</v>
      </c>
      <c r="F326" s="415">
        <f t="shared" si="11"/>
        <v>6.6666666666666666E-2</v>
      </c>
      <c r="G326" s="407">
        <v>5</v>
      </c>
      <c r="H326" s="413">
        <f t="shared" si="10"/>
        <v>1.3333333333333332E-2</v>
      </c>
      <c r="I326" s="374"/>
    </row>
    <row r="327" spans="1:9" s="366" customFormat="1" x14ac:dyDescent="0.25">
      <c r="A327" s="363">
        <v>32</v>
      </c>
      <c r="B327" s="364" t="s">
        <v>3035</v>
      </c>
      <c r="C327" s="363" t="s">
        <v>3101</v>
      </c>
      <c r="D327" s="363">
        <v>1</v>
      </c>
      <c r="E327" s="375" t="s">
        <v>3102</v>
      </c>
      <c r="F327" s="415">
        <f t="shared" si="11"/>
        <v>3.3333333333333333E-2</v>
      </c>
      <c r="G327" s="407">
        <v>1</v>
      </c>
      <c r="H327" s="413">
        <f t="shared" si="10"/>
        <v>3.3333333333333333E-2</v>
      </c>
      <c r="I327" s="374"/>
    </row>
    <row r="328" spans="1:9" s="366" customFormat="1" x14ac:dyDescent="0.25">
      <c r="A328" s="363">
        <v>33</v>
      </c>
      <c r="B328" s="364" t="s">
        <v>3103</v>
      </c>
      <c r="C328" s="363" t="s">
        <v>13</v>
      </c>
      <c r="D328" s="363">
        <v>10</v>
      </c>
      <c r="E328" s="375" t="s">
        <v>2894</v>
      </c>
      <c r="F328" s="415">
        <f t="shared" si="11"/>
        <v>0.33333333333333331</v>
      </c>
      <c r="G328" s="407">
        <v>2</v>
      </c>
      <c r="H328" s="413">
        <f t="shared" si="10"/>
        <v>0.16666666666666666</v>
      </c>
      <c r="I328" s="374"/>
    </row>
    <row r="329" spans="1:9" s="366" customFormat="1" x14ac:dyDescent="0.25">
      <c r="A329" s="363">
        <v>34</v>
      </c>
      <c r="B329" s="364" t="s">
        <v>3104</v>
      </c>
      <c r="C329" s="363" t="s">
        <v>108</v>
      </c>
      <c r="D329" s="363">
        <v>10</v>
      </c>
      <c r="E329" s="375" t="s">
        <v>2894</v>
      </c>
      <c r="F329" s="415">
        <f t="shared" si="11"/>
        <v>0.33333333333333331</v>
      </c>
      <c r="G329" s="407">
        <v>2</v>
      </c>
      <c r="H329" s="413">
        <f t="shared" si="10"/>
        <v>0.16666666666666666</v>
      </c>
      <c r="I329" s="374"/>
    </row>
    <row r="330" spans="1:9" s="366" customFormat="1" x14ac:dyDescent="0.25">
      <c r="A330" s="363">
        <v>35</v>
      </c>
      <c r="B330" s="364" t="s">
        <v>3036</v>
      </c>
      <c r="C330" s="363" t="s">
        <v>65</v>
      </c>
      <c r="D330" s="377">
        <v>30</v>
      </c>
      <c r="E330" s="375" t="s">
        <v>2894</v>
      </c>
      <c r="F330" s="415">
        <f t="shared" si="11"/>
        <v>1</v>
      </c>
      <c r="G330" s="407">
        <v>1</v>
      </c>
      <c r="H330" s="413">
        <f t="shared" ref="H330:H393" si="12">F330/G330</f>
        <v>1</v>
      </c>
      <c r="I330" s="374"/>
    </row>
    <row r="331" spans="1:9" s="366" customFormat="1" x14ac:dyDescent="0.25">
      <c r="A331" s="363">
        <v>36</v>
      </c>
      <c r="B331" s="364" t="s">
        <v>3037</v>
      </c>
      <c r="C331" s="363" t="s">
        <v>65</v>
      </c>
      <c r="D331" s="377">
        <v>1</v>
      </c>
      <c r="E331" s="391" t="s">
        <v>2908</v>
      </c>
      <c r="F331" s="415">
        <f t="shared" si="11"/>
        <v>3.3333333333333333E-2</v>
      </c>
      <c r="G331" s="407">
        <v>1</v>
      </c>
      <c r="H331" s="413">
        <f t="shared" si="12"/>
        <v>3.3333333333333333E-2</v>
      </c>
      <c r="I331" s="374"/>
    </row>
    <row r="332" spans="1:9" s="366" customFormat="1" x14ac:dyDescent="0.25">
      <c r="A332" s="363">
        <v>37</v>
      </c>
      <c r="B332" s="364" t="s">
        <v>3038</v>
      </c>
      <c r="C332" s="363" t="s">
        <v>65</v>
      </c>
      <c r="D332" s="377">
        <v>30</v>
      </c>
      <c r="E332" s="375" t="s">
        <v>2894</v>
      </c>
      <c r="F332" s="415">
        <f t="shared" si="11"/>
        <v>1</v>
      </c>
      <c r="G332" s="407">
        <v>1</v>
      </c>
      <c r="H332" s="413">
        <f t="shared" si="12"/>
        <v>1</v>
      </c>
      <c r="I332" s="374"/>
    </row>
    <row r="333" spans="1:9" s="366" customFormat="1" x14ac:dyDescent="0.25">
      <c r="A333" s="363">
        <v>38</v>
      </c>
      <c r="B333" s="364" t="s">
        <v>3039</v>
      </c>
      <c r="C333" s="363" t="s">
        <v>108</v>
      </c>
      <c r="D333" s="377">
        <v>30</v>
      </c>
      <c r="E333" s="375" t="s">
        <v>2894</v>
      </c>
      <c r="F333" s="415">
        <f t="shared" si="11"/>
        <v>1</v>
      </c>
      <c r="G333" s="407">
        <v>1</v>
      </c>
      <c r="H333" s="413">
        <f t="shared" si="12"/>
        <v>1</v>
      </c>
      <c r="I333" s="374"/>
    </row>
    <row r="334" spans="1:9" s="366" customFormat="1" x14ac:dyDescent="0.25">
      <c r="A334" s="363">
        <v>39</v>
      </c>
      <c r="B334" s="364" t="s">
        <v>3040</v>
      </c>
      <c r="C334" s="363" t="s">
        <v>3047</v>
      </c>
      <c r="D334" s="377">
        <v>30</v>
      </c>
      <c r="E334" s="375" t="s">
        <v>2894</v>
      </c>
      <c r="F334" s="415">
        <f t="shared" si="11"/>
        <v>1</v>
      </c>
      <c r="G334" s="407">
        <v>1</v>
      </c>
      <c r="H334" s="413">
        <f t="shared" si="12"/>
        <v>1</v>
      </c>
      <c r="I334" s="374"/>
    </row>
    <row r="335" spans="1:9" s="366" customFormat="1" x14ac:dyDescent="0.25">
      <c r="A335" s="363">
        <v>40</v>
      </c>
      <c r="B335" s="364" t="s">
        <v>3042</v>
      </c>
      <c r="C335" s="363" t="s">
        <v>13</v>
      </c>
      <c r="D335" s="363">
        <v>1</v>
      </c>
      <c r="E335" s="375" t="s">
        <v>2894</v>
      </c>
      <c r="F335" s="415">
        <f t="shared" si="11"/>
        <v>3.3333333333333333E-2</v>
      </c>
      <c r="G335" s="407">
        <v>1</v>
      </c>
      <c r="H335" s="413">
        <f t="shared" si="12"/>
        <v>3.3333333333333333E-2</v>
      </c>
      <c r="I335" s="374"/>
    </row>
    <row r="336" spans="1:9" s="366" customFormat="1" x14ac:dyDescent="0.25">
      <c r="A336" s="363">
        <v>41</v>
      </c>
      <c r="B336" s="364" t="s">
        <v>3043</v>
      </c>
      <c r="C336" s="363" t="s">
        <v>13</v>
      </c>
      <c r="D336" s="377">
        <v>1</v>
      </c>
      <c r="E336" s="375" t="s">
        <v>2894</v>
      </c>
      <c r="F336" s="415">
        <f t="shared" si="11"/>
        <v>3.3333333333333333E-2</v>
      </c>
      <c r="G336" s="407">
        <v>1</v>
      </c>
      <c r="H336" s="413">
        <f t="shared" si="12"/>
        <v>3.3333333333333333E-2</v>
      </c>
      <c r="I336" s="374"/>
    </row>
    <row r="337" spans="1:9" s="366" customFormat="1" x14ac:dyDescent="0.25">
      <c r="A337" s="363">
        <v>42</v>
      </c>
      <c r="B337" s="364" t="s">
        <v>3044</v>
      </c>
      <c r="C337" s="363" t="s">
        <v>13</v>
      </c>
      <c r="D337" s="377">
        <v>1</v>
      </c>
      <c r="E337" s="375" t="s">
        <v>2894</v>
      </c>
      <c r="F337" s="415">
        <f t="shared" si="11"/>
        <v>3.3333333333333333E-2</v>
      </c>
      <c r="G337" s="407">
        <v>1</v>
      </c>
      <c r="H337" s="413">
        <f t="shared" si="12"/>
        <v>3.3333333333333333E-2</v>
      </c>
      <c r="I337" s="374"/>
    </row>
    <row r="338" spans="1:9" s="366" customFormat="1" x14ac:dyDescent="0.25">
      <c r="A338" s="363">
        <v>43</v>
      </c>
      <c r="B338" s="364" t="s">
        <v>3045</v>
      </c>
      <c r="C338" s="363" t="s">
        <v>13</v>
      </c>
      <c r="D338" s="377">
        <v>1</v>
      </c>
      <c r="E338" s="375" t="s">
        <v>2894</v>
      </c>
      <c r="F338" s="415">
        <f t="shared" si="11"/>
        <v>3.3333333333333333E-2</v>
      </c>
      <c r="G338" s="407">
        <v>1</v>
      </c>
      <c r="H338" s="413">
        <f t="shared" si="12"/>
        <v>3.3333333333333333E-2</v>
      </c>
      <c r="I338" s="374"/>
    </row>
    <row r="339" spans="1:9" s="366" customFormat="1" x14ac:dyDescent="0.25">
      <c r="A339" s="363">
        <v>44</v>
      </c>
      <c r="B339" s="364" t="s">
        <v>445</v>
      </c>
      <c r="C339" s="363" t="s">
        <v>65</v>
      </c>
      <c r="D339" s="377">
        <v>1</v>
      </c>
      <c r="E339" s="375" t="s">
        <v>2908</v>
      </c>
      <c r="F339" s="415">
        <f t="shared" si="11"/>
        <v>3.3333333333333333E-2</v>
      </c>
      <c r="G339" s="407">
        <v>1</v>
      </c>
      <c r="H339" s="413">
        <f t="shared" si="12"/>
        <v>3.3333333333333333E-2</v>
      </c>
      <c r="I339" s="374"/>
    </row>
    <row r="340" spans="1:9" s="366" customFormat="1" x14ac:dyDescent="0.25">
      <c r="A340" s="363">
        <v>45</v>
      </c>
      <c r="B340" s="364" t="s">
        <v>3105</v>
      </c>
      <c r="C340" s="363" t="s">
        <v>13</v>
      </c>
      <c r="D340" s="377">
        <v>6</v>
      </c>
      <c r="E340" s="375" t="s">
        <v>2894</v>
      </c>
      <c r="F340" s="415">
        <f t="shared" si="11"/>
        <v>0.2</v>
      </c>
      <c r="G340" s="407">
        <v>1</v>
      </c>
      <c r="H340" s="413">
        <f t="shared" si="12"/>
        <v>0.2</v>
      </c>
      <c r="I340" s="374"/>
    </row>
    <row r="341" spans="1:9" s="366" customFormat="1" x14ac:dyDescent="0.25">
      <c r="A341" s="363">
        <v>46</v>
      </c>
      <c r="B341" s="364" t="s">
        <v>3106</v>
      </c>
      <c r="C341" s="363" t="s">
        <v>13</v>
      </c>
      <c r="D341" s="377">
        <v>5</v>
      </c>
      <c r="E341" s="375" t="s">
        <v>2894</v>
      </c>
      <c r="F341" s="415">
        <f t="shared" si="11"/>
        <v>0.16666666666666666</v>
      </c>
      <c r="G341" s="407">
        <v>3</v>
      </c>
      <c r="H341" s="413">
        <f t="shared" si="12"/>
        <v>5.5555555555555552E-2</v>
      </c>
      <c r="I341" s="374"/>
    </row>
    <row r="342" spans="1:9" s="366" customFormat="1" x14ac:dyDescent="0.25">
      <c r="A342" s="363">
        <v>47</v>
      </c>
      <c r="B342" s="364" t="s">
        <v>3107</v>
      </c>
      <c r="C342" s="363" t="s">
        <v>13</v>
      </c>
      <c r="D342" s="377">
        <v>2</v>
      </c>
      <c r="E342" s="375" t="s">
        <v>2894</v>
      </c>
      <c r="F342" s="415">
        <f t="shared" si="11"/>
        <v>6.6666666666666666E-2</v>
      </c>
      <c r="G342" s="407">
        <v>2</v>
      </c>
      <c r="H342" s="413">
        <f t="shared" si="12"/>
        <v>3.3333333333333333E-2</v>
      </c>
      <c r="I342" s="374"/>
    </row>
    <row r="343" spans="1:9" s="366" customFormat="1" x14ac:dyDescent="0.25">
      <c r="A343" s="363">
        <v>48</v>
      </c>
      <c r="B343" s="364" t="s">
        <v>2936</v>
      </c>
      <c r="C343" s="363" t="s">
        <v>2923</v>
      </c>
      <c r="D343" s="377">
        <v>3</v>
      </c>
      <c r="E343" s="375" t="s">
        <v>2894</v>
      </c>
      <c r="F343" s="415">
        <f t="shared" si="11"/>
        <v>0.1</v>
      </c>
      <c r="G343" s="407">
        <v>1</v>
      </c>
      <c r="H343" s="413">
        <f t="shared" si="12"/>
        <v>0.1</v>
      </c>
      <c r="I343" s="374"/>
    </row>
    <row r="344" spans="1:9" s="366" customFormat="1" x14ac:dyDescent="0.25">
      <c r="A344" s="363">
        <v>49</v>
      </c>
      <c r="B344" s="364" t="s">
        <v>2937</v>
      </c>
      <c r="C344" s="363" t="s">
        <v>2923</v>
      </c>
      <c r="D344" s="377">
        <v>3</v>
      </c>
      <c r="E344" s="375" t="s">
        <v>2894</v>
      </c>
      <c r="F344" s="415">
        <f t="shared" si="11"/>
        <v>0.1</v>
      </c>
      <c r="G344" s="407">
        <v>1</v>
      </c>
      <c r="H344" s="413">
        <f t="shared" si="12"/>
        <v>0.1</v>
      </c>
      <c r="I344" s="374"/>
    </row>
    <row r="345" spans="1:9" s="366" customFormat="1" x14ac:dyDescent="0.25">
      <c r="A345" s="363">
        <v>50</v>
      </c>
      <c r="B345" s="364" t="s">
        <v>3108</v>
      </c>
      <c r="C345" s="363" t="s">
        <v>13</v>
      </c>
      <c r="D345" s="377">
        <v>1</v>
      </c>
      <c r="E345" s="375" t="s">
        <v>2894</v>
      </c>
      <c r="F345" s="415">
        <f t="shared" si="11"/>
        <v>3.3333333333333333E-2</v>
      </c>
      <c r="G345" s="407">
        <v>1</v>
      </c>
      <c r="H345" s="413">
        <f t="shared" si="12"/>
        <v>3.3333333333333333E-2</v>
      </c>
      <c r="I345" s="374"/>
    </row>
    <row r="346" spans="1:9" s="366" customFormat="1" x14ac:dyDescent="0.25">
      <c r="A346" s="363">
        <v>51</v>
      </c>
      <c r="B346" s="364" t="s">
        <v>3051</v>
      </c>
      <c r="C346" s="363" t="s">
        <v>13</v>
      </c>
      <c r="D346" s="377">
        <v>2</v>
      </c>
      <c r="E346" s="375" t="s">
        <v>2894</v>
      </c>
      <c r="F346" s="415">
        <f t="shared" si="11"/>
        <v>6.6666666666666666E-2</v>
      </c>
      <c r="G346" s="407">
        <v>1</v>
      </c>
      <c r="H346" s="413">
        <f t="shared" si="12"/>
        <v>6.6666666666666666E-2</v>
      </c>
      <c r="I346" s="374"/>
    </row>
    <row r="347" spans="1:9" s="366" customFormat="1" x14ac:dyDescent="0.25">
      <c r="A347" s="363">
        <v>52</v>
      </c>
      <c r="B347" s="364" t="s">
        <v>3109</v>
      </c>
      <c r="C347" s="363" t="s">
        <v>13</v>
      </c>
      <c r="D347" s="377">
        <v>1</v>
      </c>
      <c r="E347" s="375" t="s">
        <v>2908</v>
      </c>
      <c r="F347" s="415">
        <f t="shared" si="11"/>
        <v>3.3333333333333333E-2</v>
      </c>
      <c r="G347" s="407">
        <v>1</v>
      </c>
      <c r="H347" s="413">
        <f t="shared" si="12"/>
        <v>3.3333333333333333E-2</v>
      </c>
      <c r="I347" s="374"/>
    </row>
    <row r="348" spans="1:9" s="366" customFormat="1" x14ac:dyDescent="0.25">
      <c r="A348" s="363">
        <v>53</v>
      </c>
      <c r="B348" s="364" t="s">
        <v>3110</v>
      </c>
      <c r="C348" s="363" t="s">
        <v>13</v>
      </c>
      <c r="D348" s="377">
        <v>3</v>
      </c>
      <c r="E348" s="375" t="s">
        <v>2894</v>
      </c>
      <c r="F348" s="415">
        <f t="shared" si="11"/>
        <v>0.1</v>
      </c>
      <c r="G348" s="407">
        <v>2</v>
      </c>
      <c r="H348" s="413">
        <f t="shared" si="12"/>
        <v>0.05</v>
      </c>
      <c r="I348" s="374"/>
    </row>
    <row r="349" spans="1:9" s="366" customFormat="1" x14ac:dyDescent="0.25">
      <c r="A349" s="363">
        <v>54</v>
      </c>
      <c r="B349" s="364" t="s">
        <v>3111</v>
      </c>
      <c r="C349" s="363" t="s">
        <v>13</v>
      </c>
      <c r="D349" s="377">
        <v>3</v>
      </c>
      <c r="E349" s="375" t="s">
        <v>2894</v>
      </c>
      <c r="F349" s="415">
        <f t="shared" si="11"/>
        <v>0.1</v>
      </c>
      <c r="G349" s="407">
        <v>2</v>
      </c>
      <c r="H349" s="413">
        <f t="shared" si="12"/>
        <v>0.05</v>
      </c>
      <c r="I349" s="374"/>
    </row>
    <row r="350" spans="1:9" s="366" customFormat="1" x14ac:dyDescent="0.25">
      <c r="A350" s="363">
        <v>55</v>
      </c>
      <c r="B350" s="364" t="s">
        <v>2989</v>
      </c>
      <c r="C350" s="363" t="s">
        <v>13</v>
      </c>
      <c r="D350" s="377">
        <v>3</v>
      </c>
      <c r="E350" s="375" t="s">
        <v>2894</v>
      </c>
      <c r="F350" s="415">
        <f t="shared" si="11"/>
        <v>0.1</v>
      </c>
      <c r="G350" s="407">
        <v>2</v>
      </c>
      <c r="H350" s="413">
        <f t="shared" si="12"/>
        <v>0.05</v>
      </c>
      <c r="I350" s="374"/>
    </row>
    <row r="351" spans="1:9" s="366" customFormat="1" x14ac:dyDescent="0.25">
      <c r="A351" s="363">
        <v>56</v>
      </c>
      <c r="B351" s="364" t="s">
        <v>3112</v>
      </c>
      <c r="C351" s="363" t="s">
        <v>13</v>
      </c>
      <c r="D351" s="377">
        <v>3</v>
      </c>
      <c r="E351" s="375" t="s">
        <v>2894</v>
      </c>
      <c r="F351" s="415">
        <f t="shared" si="11"/>
        <v>0.1</v>
      </c>
      <c r="G351" s="407">
        <v>2</v>
      </c>
      <c r="H351" s="413">
        <f t="shared" si="12"/>
        <v>0.05</v>
      </c>
      <c r="I351" s="374"/>
    </row>
    <row r="352" spans="1:9" s="366" customFormat="1" x14ac:dyDescent="0.25">
      <c r="A352" s="363">
        <v>57</v>
      </c>
      <c r="B352" s="364" t="s">
        <v>3056</v>
      </c>
      <c r="C352" s="363" t="s">
        <v>13</v>
      </c>
      <c r="D352" s="377">
        <v>2</v>
      </c>
      <c r="E352" s="375" t="s">
        <v>2894</v>
      </c>
      <c r="F352" s="415">
        <f t="shared" si="11"/>
        <v>6.6666666666666666E-2</v>
      </c>
      <c r="G352" s="407">
        <v>1</v>
      </c>
      <c r="H352" s="413">
        <f t="shared" si="12"/>
        <v>6.6666666666666666E-2</v>
      </c>
      <c r="I352" s="374"/>
    </row>
    <row r="353" spans="1:9" s="366" customFormat="1" ht="31.5" x14ac:dyDescent="0.25">
      <c r="A353" s="363">
        <v>58</v>
      </c>
      <c r="B353" s="364" t="s">
        <v>3057</v>
      </c>
      <c r="C353" s="363" t="s">
        <v>13</v>
      </c>
      <c r="D353" s="377">
        <v>2</v>
      </c>
      <c r="E353" s="375" t="s">
        <v>2894</v>
      </c>
      <c r="F353" s="415">
        <f t="shared" si="11"/>
        <v>6.6666666666666666E-2</v>
      </c>
      <c r="G353" s="407">
        <v>1</v>
      </c>
      <c r="H353" s="413">
        <f t="shared" si="12"/>
        <v>6.6666666666666666E-2</v>
      </c>
      <c r="I353" s="374"/>
    </row>
    <row r="354" spans="1:9" s="366" customFormat="1" x14ac:dyDescent="0.25">
      <c r="A354" s="363">
        <v>59</v>
      </c>
      <c r="B354" s="364" t="s">
        <v>3058</v>
      </c>
      <c r="C354" s="363" t="s">
        <v>13</v>
      </c>
      <c r="D354" s="363">
        <v>2</v>
      </c>
      <c r="E354" s="375" t="s">
        <v>2894</v>
      </c>
      <c r="F354" s="415">
        <f t="shared" si="11"/>
        <v>6.6666666666666666E-2</v>
      </c>
      <c r="G354" s="407">
        <v>1</v>
      </c>
      <c r="H354" s="413">
        <f t="shared" si="12"/>
        <v>6.6666666666666666E-2</v>
      </c>
      <c r="I354" s="374"/>
    </row>
    <row r="355" spans="1:9" s="366" customFormat="1" x14ac:dyDescent="0.25">
      <c r="A355" s="363">
        <v>60</v>
      </c>
      <c r="B355" s="364" t="s">
        <v>3113</v>
      </c>
      <c r="C355" s="363" t="s">
        <v>43</v>
      </c>
      <c r="D355" s="363">
        <v>1</v>
      </c>
      <c r="E355" s="375" t="s">
        <v>2894</v>
      </c>
      <c r="F355" s="415">
        <f t="shared" si="11"/>
        <v>3.3333333333333333E-2</v>
      </c>
      <c r="G355" s="407">
        <v>1</v>
      </c>
      <c r="H355" s="413">
        <f t="shared" si="12"/>
        <v>3.3333333333333333E-2</v>
      </c>
      <c r="I355" s="374"/>
    </row>
    <row r="356" spans="1:9" s="366" customFormat="1" x14ac:dyDescent="0.25">
      <c r="A356" s="363">
        <v>61</v>
      </c>
      <c r="B356" s="364" t="s">
        <v>3059</v>
      </c>
      <c r="C356" s="363" t="s">
        <v>13</v>
      </c>
      <c r="D356" s="363">
        <v>2</v>
      </c>
      <c r="E356" s="375" t="s">
        <v>2894</v>
      </c>
      <c r="F356" s="415">
        <f t="shared" si="11"/>
        <v>6.6666666666666666E-2</v>
      </c>
      <c r="G356" s="407">
        <v>1</v>
      </c>
      <c r="H356" s="413">
        <f t="shared" si="12"/>
        <v>6.6666666666666666E-2</v>
      </c>
      <c r="I356" s="374"/>
    </row>
    <row r="357" spans="1:9" s="366" customFormat="1" x14ac:dyDescent="0.25">
      <c r="A357" s="363">
        <v>62</v>
      </c>
      <c r="B357" s="364" t="s">
        <v>3060</v>
      </c>
      <c r="C357" s="363" t="s">
        <v>13</v>
      </c>
      <c r="D357" s="363">
        <v>2</v>
      </c>
      <c r="E357" s="375" t="s">
        <v>2894</v>
      </c>
      <c r="F357" s="415">
        <f t="shared" si="11"/>
        <v>6.6666666666666666E-2</v>
      </c>
      <c r="G357" s="407">
        <v>1</v>
      </c>
      <c r="H357" s="413">
        <f t="shared" si="12"/>
        <v>6.6666666666666666E-2</v>
      </c>
      <c r="I357" s="374"/>
    </row>
    <row r="358" spans="1:9" s="366" customFormat="1" x14ac:dyDescent="0.25">
      <c r="A358" s="363">
        <v>63</v>
      </c>
      <c r="B358" s="364" t="s">
        <v>3061</v>
      </c>
      <c r="C358" s="363" t="s">
        <v>13</v>
      </c>
      <c r="D358" s="363">
        <v>2</v>
      </c>
      <c r="E358" s="375" t="s">
        <v>2894</v>
      </c>
      <c r="F358" s="415">
        <f t="shared" si="11"/>
        <v>6.6666666666666666E-2</v>
      </c>
      <c r="G358" s="407">
        <v>1</v>
      </c>
      <c r="H358" s="413">
        <f t="shared" si="12"/>
        <v>6.6666666666666666E-2</v>
      </c>
      <c r="I358" s="374"/>
    </row>
    <row r="359" spans="1:9" s="366" customFormat="1" x14ac:dyDescent="0.25">
      <c r="A359" s="363">
        <v>64</v>
      </c>
      <c r="B359" s="364" t="s">
        <v>3062</v>
      </c>
      <c r="C359" s="363" t="s">
        <v>13</v>
      </c>
      <c r="D359" s="363">
        <v>2</v>
      </c>
      <c r="E359" s="375" t="s">
        <v>2894</v>
      </c>
      <c r="F359" s="415">
        <f t="shared" si="11"/>
        <v>6.6666666666666666E-2</v>
      </c>
      <c r="G359" s="407">
        <v>2</v>
      </c>
      <c r="H359" s="413">
        <f t="shared" si="12"/>
        <v>3.3333333333333333E-2</v>
      </c>
      <c r="I359" s="374"/>
    </row>
    <row r="360" spans="1:9" s="366" customFormat="1" x14ac:dyDescent="0.25">
      <c r="A360" s="363">
        <v>65</v>
      </c>
      <c r="B360" s="364" t="s">
        <v>3114</v>
      </c>
      <c r="C360" s="363" t="s">
        <v>13</v>
      </c>
      <c r="D360" s="363">
        <v>1</v>
      </c>
      <c r="E360" s="375" t="s">
        <v>2894</v>
      </c>
      <c r="F360" s="415">
        <f t="shared" si="11"/>
        <v>3.3333333333333333E-2</v>
      </c>
      <c r="G360" s="407">
        <v>1</v>
      </c>
      <c r="H360" s="413">
        <f t="shared" si="12"/>
        <v>3.3333333333333333E-2</v>
      </c>
      <c r="I360" s="374"/>
    </row>
    <row r="361" spans="1:9" s="366" customFormat="1" x14ac:dyDescent="0.25">
      <c r="A361" s="363">
        <v>66</v>
      </c>
      <c r="B361" s="364" t="s">
        <v>3063</v>
      </c>
      <c r="C361" s="363" t="s">
        <v>65</v>
      </c>
      <c r="D361" s="367">
        <v>3</v>
      </c>
      <c r="E361" s="391" t="s">
        <v>2894</v>
      </c>
      <c r="F361" s="415">
        <f t="shared" ref="F361:F412" si="13">D361/30</f>
        <v>0.1</v>
      </c>
      <c r="G361" s="405">
        <v>2</v>
      </c>
      <c r="H361" s="413">
        <f t="shared" si="12"/>
        <v>0.05</v>
      </c>
      <c r="I361" s="374"/>
    </row>
    <row r="362" spans="1:9" s="366" customFormat="1" x14ac:dyDescent="0.25">
      <c r="A362" s="363">
        <v>67</v>
      </c>
      <c r="B362" s="364" t="s">
        <v>466</v>
      </c>
      <c r="C362" s="363" t="s">
        <v>65</v>
      </c>
      <c r="D362" s="367">
        <v>3</v>
      </c>
      <c r="E362" s="391" t="s">
        <v>2894</v>
      </c>
      <c r="F362" s="415">
        <f t="shared" si="13"/>
        <v>0.1</v>
      </c>
      <c r="G362" s="405">
        <v>1</v>
      </c>
      <c r="H362" s="413">
        <f t="shared" si="12"/>
        <v>0.1</v>
      </c>
      <c r="I362" s="374"/>
    </row>
    <row r="363" spans="1:9" s="366" customFormat="1" x14ac:dyDescent="0.25">
      <c r="A363" s="363">
        <v>68</v>
      </c>
      <c r="B363" s="364" t="s">
        <v>3064</v>
      </c>
      <c r="C363" s="363" t="s">
        <v>65</v>
      </c>
      <c r="D363" s="367">
        <v>3</v>
      </c>
      <c r="E363" s="391" t="s">
        <v>2894</v>
      </c>
      <c r="F363" s="415">
        <f t="shared" si="13"/>
        <v>0.1</v>
      </c>
      <c r="G363" s="405">
        <v>1</v>
      </c>
      <c r="H363" s="413">
        <f t="shared" si="12"/>
        <v>0.1</v>
      </c>
      <c r="I363" s="374"/>
    </row>
    <row r="364" spans="1:9" s="366" customFormat="1" x14ac:dyDescent="0.25">
      <c r="A364" s="363">
        <v>69</v>
      </c>
      <c r="B364" s="364" t="s">
        <v>3065</v>
      </c>
      <c r="C364" s="363" t="s">
        <v>13</v>
      </c>
      <c r="D364" s="363">
        <v>1</v>
      </c>
      <c r="E364" s="391" t="s">
        <v>2894</v>
      </c>
      <c r="F364" s="415">
        <f t="shared" si="13"/>
        <v>3.3333333333333333E-2</v>
      </c>
      <c r="G364" s="405">
        <v>2</v>
      </c>
      <c r="H364" s="413">
        <f t="shared" si="12"/>
        <v>1.6666666666666666E-2</v>
      </c>
      <c r="I364" s="374"/>
    </row>
    <row r="365" spans="1:9" s="366" customFormat="1" x14ac:dyDescent="0.25">
      <c r="A365" s="363">
        <v>70</v>
      </c>
      <c r="B365" s="364" t="s">
        <v>3115</v>
      </c>
      <c r="C365" s="363" t="s">
        <v>13</v>
      </c>
      <c r="D365" s="363">
        <v>2</v>
      </c>
      <c r="E365" s="391" t="s">
        <v>2894</v>
      </c>
      <c r="F365" s="415">
        <f t="shared" si="13"/>
        <v>6.6666666666666666E-2</v>
      </c>
      <c r="G365" s="405">
        <v>2</v>
      </c>
      <c r="H365" s="413">
        <f t="shared" si="12"/>
        <v>3.3333333333333333E-2</v>
      </c>
      <c r="I365" s="374"/>
    </row>
    <row r="366" spans="1:9" s="366" customFormat="1" x14ac:dyDescent="0.25">
      <c r="A366" s="363">
        <v>71</v>
      </c>
      <c r="B366" s="364" t="s">
        <v>3066</v>
      </c>
      <c r="C366" s="363" t="s">
        <v>13</v>
      </c>
      <c r="D366" s="363">
        <v>15</v>
      </c>
      <c r="E366" s="391" t="s">
        <v>2894</v>
      </c>
      <c r="F366" s="415">
        <f t="shared" si="13"/>
        <v>0.5</v>
      </c>
      <c r="G366" s="405">
        <v>1</v>
      </c>
      <c r="H366" s="413">
        <f t="shared" si="12"/>
        <v>0.5</v>
      </c>
      <c r="I366" s="374"/>
    </row>
    <row r="367" spans="1:9" s="366" customFormat="1" x14ac:dyDescent="0.25">
      <c r="A367" s="363">
        <v>72</v>
      </c>
      <c r="B367" s="364" t="s">
        <v>3116</v>
      </c>
      <c r="C367" s="363" t="s">
        <v>13</v>
      </c>
      <c r="D367" s="363">
        <v>3</v>
      </c>
      <c r="E367" s="375" t="s">
        <v>2894</v>
      </c>
      <c r="F367" s="415">
        <f t="shared" si="13"/>
        <v>0.1</v>
      </c>
      <c r="G367" s="407">
        <v>2</v>
      </c>
      <c r="H367" s="413">
        <f t="shared" si="12"/>
        <v>0.05</v>
      </c>
      <c r="I367" s="374"/>
    </row>
    <row r="368" spans="1:9" s="366" customFormat="1" x14ac:dyDescent="0.25">
      <c r="A368" s="363">
        <v>73</v>
      </c>
      <c r="B368" s="364" t="s">
        <v>3073</v>
      </c>
      <c r="C368" s="363" t="s">
        <v>13</v>
      </c>
      <c r="D368" s="363">
        <v>3</v>
      </c>
      <c r="E368" s="375" t="s">
        <v>2894</v>
      </c>
      <c r="F368" s="415">
        <f t="shared" si="13"/>
        <v>0.1</v>
      </c>
      <c r="G368" s="407">
        <v>2</v>
      </c>
      <c r="H368" s="413">
        <f t="shared" si="12"/>
        <v>0.05</v>
      </c>
      <c r="I368" s="374"/>
    </row>
    <row r="369" spans="1:9" s="366" customFormat="1" x14ac:dyDescent="0.25">
      <c r="A369" s="363">
        <v>74</v>
      </c>
      <c r="B369" s="364" t="s">
        <v>3117</v>
      </c>
      <c r="C369" s="363" t="s">
        <v>3047</v>
      </c>
      <c r="D369" s="363">
        <v>30</v>
      </c>
      <c r="E369" s="375" t="s">
        <v>2894</v>
      </c>
      <c r="F369" s="415">
        <f t="shared" si="13"/>
        <v>1</v>
      </c>
      <c r="G369" s="407">
        <v>2</v>
      </c>
      <c r="H369" s="413">
        <f t="shared" si="12"/>
        <v>0.5</v>
      </c>
      <c r="I369" s="374"/>
    </row>
    <row r="370" spans="1:9" s="366" customFormat="1" x14ac:dyDescent="0.25">
      <c r="A370" s="363">
        <v>75</v>
      </c>
      <c r="B370" s="364" t="s">
        <v>3048</v>
      </c>
      <c r="C370" s="363" t="s">
        <v>3047</v>
      </c>
      <c r="D370" s="363">
        <v>3</v>
      </c>
      <c r="E370" s="375" t="s">
        <v>2894</v>
      </c>
      <c r="F370" s="415">
        <f t="shared" si="13"/>
        <v>0.1</v>
      </c>
      <c r="G370" s="407">
        <v>2</v>
      </c>
      <c r="H370" s="413">
        <f t="shared" si="12"/>
        <v>0.05</v>
      </c>
      <c r="I370" s="374"/>
    </row>
    <row r="371" spans="1:9" s="366" customFormat="1" x14ac:dyDescent="0.25">
      <c r="A371" s="363">
        <v>76</v>
      </c>
      <c r="B371" s="364" t="s">
        <v>3118</v>
      </c>
      <c r="C371" s="363" t="s">
        <v>13</v>
      </c>
      <c r="D371" s="363">
        <v>3</v>
      </c>
      <c r="E371" s="375" t="s">
        <v>2894</v>
      </c>
      <c r="F371" s="415">
        <f t="shared" si="13"/>
        <v>0.1</v>
      </c>
      <c r="G371" s="407">
        <v>2</v>
      </c>
      <c r="H371" s="413">
        <f t="shared" si="12"/>
        <v>0.05</v>
      </c>
      <c r="I371" s="374"/>
    </row>
    <row r="372" spans="1:9" s="366" customFormat="1" x14ac:dyDescent="0.25">
      <c r="A372" s="363">
        <v>77</v>
      </c>
      <c r="B372" s="364" t="s">
        <v>3053</v>
      </c>
      <c r="C372" s="363" t="s">
        <v>13</v>
      </c>
      <c r="D372" s="363">
        <v>3</v>
      </c>
      <c r="E372" s="375" t="s">
        <v>2894</v>
      </c>
      <c r="F372" s="415">
        <f t="shared" si="13"/>
        <v>0.1</v>
      </c>
      <c r="G372" s="407">
        <v>2</v>
      </c>
      <c r="H372" s="413">
        <f t="shared" si="12"/>
        <v>0.05</v>
      </c>
      <c r="I372" s="374"/>
    </row>
    <row r="373" spans="1:9" s="366" customFormat="1" x14ac:dyDescent="0.25">
      <c r="A373" s="363">
        <v>78</v>
      </c>
      <c r="B373" s="364" t="s">
        <v>3119</v>
      </c>
      <c r="C373" s="363" t="s">
        <v>13</v>
      </c>
      <c r="D373" s="363">
        <v>1</v>
      </c>
      <c r="E373" s="375" t="s">
        <v>2908</v>
      </c>
      <c r="F373" s="415">
        <f t="shared" si="13"/>
        <v>3.3333333333333333E-2</v>
      </c>
      <c r="G373" s="407">
        <v>1</v>
      </c>
      <c r="H373" s="413">
        <f t="shared" si="12"/>
        <v>3.3333333333333333E-2</v>
      </c>
      <c r="I373" s="374"/>
    </row>
    <row r="374" spans="1:9" s="366" customFormat="1" ht="31.5" x14ac:dyDescent="0.25">
      <c r="A374" s="363">
        <v>79</v>
      </c>
      <c r="B374" s="364" t="s">
        <v>3120</v>
      </c>
      <c r="C374" s="363" t="s">
        <v>13</v>
      </c>
      <c r="D374" s="363">
        <v>1</v>
      </c>
      <c r="E374" s="375" t="s">
        <v>2894</v>
      </c>
      <c r="F374" s="415">
        <f t="shared" si="13"/>
        <v>3.3333333333333333E-2</v>
      </c>
      <c r="G374" s="407">
        <v>1</v>
      </c>
      <c r="H374" s="413">
        <f t="shared" si="12"/>
        <v>3.3333333333333333E-2</v>
      </c>
      <c r="I374" s="374"/>
    </row>
    <row r="375" spans="1:9" s="366" customFormat="1" x14ac:dyDescent="0.25">
      <c r="A375" s="363">
        <v>80</v>
      </c>
      <c r="B375" s="369" t="s">
        <v>3121</v>
      </c>
      <c r="C375" s="371" t="s">
        <v>65</v>
      </c>
      <c r="D375" s="371">
        <v>1</v>
      </c>
      <c r="E375" s="375" t="s">
        <v>2894</v>
      </c>
      <c r="F375" s="415">
        <f t="shared" si="13"/>
        <v>3.3333333333333333E-2</v>
      </c>
      <c r="G375" s="407">
        <v>3</v>
      </c>
      <c r="H375" s="413">
        <f t="shared" si="12"/>
        <v>1.1111111111111112E-2</v>
      </c>
      <c r="I375" s="374"/>
    </row>
    <row r="376" spans="1:9" s="366" customFormat="1" x14ac:dyDescent="0.25">
      <c r="A376" s="363">
        <v>81</v>
      </c>
      <c r="B376" s="390" t="s">
        <v>3122</v>
      </c>
      <c r="C376" s="363" t="s">
        <v>13</v>
      </c>
      <c r="D376" s="363">
        <v>1</v>
      </c>
      <c r="E376" s="375" t="s">
        <v>2894</v>
      </c>
      <c r="F376" s="415">
        <f t="shared" si="13"/>
        <v>3.3333333333333333E-2</v>
      </c>
      <c r="G376" s="407">
        <v>2</v>
      </c>
      <c r="H376" s="413">
        <f t="shared" si="12"/>
        <v>1.6666666666666666E-2</v>
      </c>
      <c r="I376" s="374"/>
    </row>
    <row r="377" spans="1:9" s="366" customFormat="1" x14ac:dyDescent="0.25">
      <c r="A377" s="363">
        <v>82</v>
      </c>
      <c r="B377" s="390" t="s">
        <v>3123</v>
      </c>
      <c r="C377" s="389" t="s">
        <v>13</v>
      </c>
      <c r="D377" s="389">
        <v>10</v>
      </c>
      <c r="E377" s="375" t="s">
        <v>2911</v>
      </c>
      <c r="F377" s="415">
        <f t="shared" si="13"/>
        <v>0.33333333333333331</v>
      </c>
      <c r="G377" s="407">
        <v>1</v>
      </c>
      <c r="H377" s="413">
        <f t="shared" si="12"/>
        <v>0.33333333333333331</v>
      </c>
      <c r="I377" s="374"/>
    </row>
    <row r="378" spans="1:9" s="366" customFormat="1" x14ac:dyDescent="0.25">
      <c r="A378" s="363">
        <v>83</v>
      </c>
      <c r="B378" s="390" t="s">
        <v>3124</v>
      </c>
      <c r="C378" s="389" t="s">
        <v>13</v>
      </c>
      <c r="D378" s="389">
        <v>10</v>
      </c>
      <c r="E378" s="375" t="s">
        <v>2911</v>
      </c>
      <c r="F378" s="415">
        <f t="shared" si="13"/>
        <v>0.33333333333333331</v>
      </c>
      <c r="G378" s="407">
        <v>1</v>
      </c>
      <c r="H378" s="413">
        <f t="shared" si="12"/>
        <v>0.33333333333333331</v>
      </c>
      <c r="I378" s="374"/>
    </row>
    <row r="379" spans="1:9" s="366" customFormat="1" x14ac:dyDescent="0.25">
      <c r="A379" s="363">
        <v>84</v>
      </c>
      <c r="B379" s="390" t="s">
        <v>3125</v>
      </c>
      <c r="C379" s="389" t="s">
        <v>13</v>
      </c>
      <c r="D379" s="389">
        <v>10</v>
      </c>
      <c r="E379" s="375" t="s">
        <v>2911</v>
      </c>
      <c r="F379" s="415">
        <f t="shared" si="13"/>
        <v>0.33333333333333331</v>
      </c>
      <c r="G379" s="407">
        <v>1</v>
      </c>
      <c r="H379" s="413">
        <f t="shared" si="12"/>
        <v>0.33333333333333331</v>
      </c>
      <c r="I379" s="374"/>
    </row>
    <row r="380" spans="1:9" s="366" customFormat="1" x14ac:dyDescent="0.25">
      <c r="A380" s="363">
        <v>85</v>
      </c>
      <c r="B380" s="390" t="s">
        <v>3126</v>
      </c>
      <c r="C380" s="389" t="s">
        <v>13</v>
      </c>
      <c r="D380" s="389">
        <v>10</v>
      </c>
      <c r="E380" s="375" t="s">
        <v>2911</v>
      </c>
      <c r="F380" s="415">
        <f t="shared" si="13"/>
        <v>0.33333333333333331</v>
      </c>
      <c r="G380" s="407">
        <v>1</v>
      </c>
      <c r="H380" s="413">
        <f t="shared" si="12"/>
        <v>0.33333333333333331</v>
      </c>
      <c r="I380" s="374"/>
    </row>
    <row r="381" spans="1:9" s="366" customFormat="1" x14ac:dyDescent="0.25">
      <c r="A381" s="363">
        <v>86</v>
      </c>
      <c r="B381" s="390" t="s">
        <v>3127</v>
      </c>
      <c r="C381" s="370" t="s">
        <v>350</v>
      </c>
      <c r="D381" s="370">
        <v>1</v>
      </c>
      <c r="E381" s="375" t="s">
        <v>2894</v>
      </c>
      <c r="F381" s="415">
        <f t="shared" si="13"/>
        <v>3.3333333333333333E-2</v>
      </c>
      <c r="G381" s="407">
        <v>1</v>
      </c>
      <c r="H381" s="413">
        <f t="shared" si="12"/>
        <v>3.3333333333333333E-2</v>
      </c>
      <c r="I381" s="374"/>
    </row>
    <row r="382" spans="1:9" s="366" customFormat="1" x14ac:dyDescent="0.25">
      <c r="A382" s="363">
        <v>87</v>
      </c>
      <c r="B382" s="364" t="s">
        <v>3128</v>
      </c>
      <c r="C382" s="363" t="s">
        <v>13</v>
      </c>
      <c r="D382" s="363">
        <v>5</v>
      </c>
      <c r="E382" s="375" t="s">
        <v>2894</v>
      </c>
      <c r="F382" s="415">
        <f t="shared" si="13"/>
        <v>0.16666666666666666</v>
      </c>
      <c r="G382" s="407">
        <v>1</v>
      </c>
      <c r="H382" s="413">
        <f t="shared" si="12"/>
        <v>0.16666666666666666</v>
      </c>
      <c r="I382" s="374"/>
    </row>
    <row r="383" spans="1:9" s="366" customFormat="1" x14ac:dyDescent="0.25">
      <c r="A383" s="363">
        <v>88</v>
      </c>
      <c r="B383" s="364" t="s">
        <v>3129</v>
      </c>
      <c r="C383" s="363" t="s">
        <v>13</v>
      </c>
      <c r="D383" s="363">
        <v>15</v>
      </c>
      <c r="E383" s="375" t="s">
        <v>2894</v>
      </c>
      <c r="F383" s="415">
        <f t="shared" si="13"/>
        <v>0.5</v>
      </c>
      <c r="G383" s="407">
        <v>1</v>
      </c>
      <c r="H383" s="413">
        <f t="shared" si="12"/>
        <v>0.5</v>
      </c>
      <c r="I383" s="374"/>
    </row>
    <row r="384" spans="1:9" s="366" customFormat="1" x14ac:dyDescent="0.25">
      <c r="A384" s="363">
        <v>89</v>
      </c>
      <c r="B384" s="390" t="s">
        <v>3130</v>
      </c>
      <c r="C384" s="363" t="s">
        <v>13</v>
      </c>
      <c r="D384" s="370">
        <v>15</v>
      </c>
      <c r="E384" s="375" t="s">
        <v>2894</v>
      </c>
      <c r="F384" s="415">
        <f t="shared" si="13"/>
        <v>0.5</v>
      </c>
      <c r="G384" s="407">
        <v>1</v>
      </c>
      <c r="H384" s="413">
        <f t="shared" si="12"/>
        <v>0.5</v>
      </c>
      <c r="I384" s="374"/>
    </row>
    <row r="385" spans="1:9" s="366" customFormat="1" x14ac:dyDescent="0.25">
      <c r="A385" s="363">
        <v>90</v>
      </c>
      <c r="B385" s="364" t="s">
        <v>3131</v>
      </c>
      <c r="C385" s="363" t="s">
        <v>13</v>
      </c>
      <c r="D385" s="363">
        <v>2</v>
      </c>
      <c r="E385" s="375" t="s">
        <v>2911</v>
      </c>
      <c r="F385" s="415">
        <f t="shared" si="13"/>
        <v>6.6666666666666666E-2</v>
      </c>
      <c r="G385" s="407">
        <v>1</v>
      </c>
      <c r="H385" s="413">
        <f t="shared" si="12"/>
        <v>6.6666666666666666E-2</v>
      </c>
      <c r="I385" s="374"/>
    </row>
    <row r="386" spans="1:9" s="366" customFormat="1" x14ac:dyDescent="0.25">
      <c r="A386" s="363">
        <v>91</v>
      </c>
      <c r="B386" s="364" t="s">
        <v>3132</v>
      </c>
      <c r="C386" s="363" t="s">
        <v>8</v>
      </c>
      <c r="D386" s="363">
        <v>2</v>
      </c>
      <c r="E386" s="375" t="s">
        <v>2911</v>
      </c>
      <c r="F386" s="415">
        <f t="shared" si="13"/>
        <v>6.6666666666666666E-2</v>
      </c>
      <c r="G386" s="407">
        <v>1</v>
      </c>
      <c r="H386" s="413">
        <f t="shared" si="12"/>
        <v>6.6666666666666666E-2</v>
      </c>
      <c r="I386" s="374"/>
    </row>
    <row r="387" spans="1:9" s="366" customFormat="1" x14ac:dyDescent="0.25">
      <c r="A387" s="363">
        <v>92</v>
      </c>
      <c r="B387" s="390" t="s">
        <v>3133</v>
      </c>
      <c r="C387" s="363" t="s">
        <v>13</v>
      </c>
      <c r="D387" s="363">
        <v>2</v>
      </c>
      <c r="E387" s="375" t="s">
        <v>2911</v>
      </c>
      <c r="F387" s="415">
        <f t="shared" si="13"/>
        <v>6.6666666666666666E-2</v>
      </c>
      <c r="G387" s="407">
        <v>1</v>
      </c>
      <c r="H387" s="413">
        <f t="shared" si="12"/>
        <v>6.6666666666666666E-2</v>
      </c>
      <c r="I387" s="374"/>
    </row>
    <row r="388" spans="1:9" s="366" customFormat="1" x14ac:dyDescent="0.25">
      <c r="A388" s="363">
        <v>93</v>
      </c>
      <c r="B388" s="369" t="s">
        <v>3076</v>
      </c>
      <c r="C388" s="371" t="s">
        <v>13</v>
      </c>
      <c r="D388" s="371">
        <v>1</v>
      </c>
      <c r="E388" s="375" t="s">
        <v>2911</v>
      </c>
      <c r="F388" s="415">
        <f t="shared" si="13"/>
        <v>3.3333333333333333E-2</v>
      </c>
      <c r="G388" s="407">
        <v>1</v>
      </c>
      <c r="H388" s="413">
        <f t="shared" si="12"/>
        <v>3.3333333333333333E-2</v>
      </c>
      <c r="I388" s="374"/>
    </row>
    <row r="389" spans="1:9" s="366" customFormat="1" x14ac:dyDescent="0.25">
      <c r="A389" s="363">
        <v>94</v>
      </c>
      <c r="B389" s="369" t="s">
        <v>3134</v>
      </c>
      <c r="C389" s="371" t="s">
        <v>13</v>
      </c>
      <c r="D389" s="371">
        <v>1</v>
      </c>
      <c r="E389" s="375" t="s">
        <v>2894</v>
      </c>
      <c r="F389" s="415">
        <f t="shared" si="13"/>
        <v>3.3333333333333333E-2</v>
      </c>
      <c r="G389" s="407">
        <v>1</v>
      </c>
      <c r="H389" s="413">
        <f t="shared" si="12"/>
        <v>3.3333333333333333E-2</v>
      </c>
      <c r="I389" s="374"/>
    </row>
    <row r="390" spans="1:9" s="366" customFormat="1" x14ac:dyDescent="0.25">
      <c r="A390" s="363">
        <v>95</v>
      </c>
      <c r="B390" s="369" t="s">
        <v>3135</v>
      </c>
      <c r="C390" s="371" t="s">
        <v>13</v>
      </c>
      <c r="D390" s="371">
        <v>6</v>
      </c>
      <c r="E390" s="375" t="s">
        <v>2894</v>
      </c>
      <c r="F390" s="415">
        <f t="shared" si="13"/>
        <v>0.2</v>
      </c>
      <c r="G390" s="407">
        <v>1</v>
      </c>
      <c r="H390" s="413">
        <f t="shared" si="12"/>
        <v>0.2</v>
      </c>
      <c r="I390" s="374"/>
    </row>
    <row r="391" spans="1:9" s="366" customFormat="1" x14ac:dyDescent="0.25">
      <c r="A391" s="363">
        <v>96</v>
      </c>
      <c r="B391" s="364" t="s">
        <v>3136</v>
      </c>
      <c r="C391" s="363" t="s">
        <v>13</v>
      </c>
      <c r="D391" s="363">
        <v>1</v>
      </c>
      <c r="E391" s="375" t="s">
        <v>2894</v>
      </c>
      <c r="F391" s="415">
        <f t="shared" si="13"/>
        <v>3.3333333333333333E-2</v>
      </c>
      <c r="G391" s="407">
        <v>2</v>
      </c>
      <c r="H391" s="413">
        <f t="shared" si="12"/>
        <v>1.6666666666666666E-2</v>
      </c>
      <c r="I391" s="374"/>
    </row>
    <row r="392" spans="1:9" s="366" customFormat="1" x14ac:dyDescent="0.25">
      <c r="A392" s="363">
        <v>97</v>
      </c>
      <c r="B392" s="364" t="s">
        <v>3137</v>
      </c>
      <c r="C392" s="363" t="s">
        <v>13</v>
      </c>
      <c r="D392" s="363">
        <v>1</v>
      </c>
      <c r="E392" s="375" t="s">
        <v>2894</v>
      </c>
      <c r="F392" s="415">
        <f t="shared" si="13"/>
        <v>3.3333333333333333E-2</v>
      </c>
      <c r="G392" s="407">
        <v>2</v>
      </c>
      <c r="H392" s="413">
        <f t="shared" si="12"/>
        <v>1.6666666666666666E-2</v>
      </c>
      <c r="I392" s="374"/>
    </row>
    <row r="393" spans="1:9" s="366" customFormat="1" x14ac:dyDescent="0.25">
      <c r="A393" s="363">
        <v>98</v>
      </c>
      <c r="B393" s="364" t="s">
        <v>3138</v>
      </c>
      <c r="C393" s="363" t="s">
        <v>13</v>
      </c>
      <c r="D393" s="363">
        <v>1</v>
      </c>
      <c r="E393" s="375" t="s">
        <v>2894</v>
      </c>
      <c r="F393" s="415">
        <f t="shared" si="13"/>
        <v>3.3333333333333333E-2</v>
      </c>
      <c r="G393" s="407">
        <v>2</v>
      </c>
      <c r="H393" s="413">
        <f t="shared" si="12"/>
        <v>1.6666666666666666E-2</v>
      </c>
      <c r="I393" s="374"/>
    </row>
    <row r="394" spans="1:9" s="366" customFormat="1" x14ac:dyDescent="0.25">
      <c r="A394" s="363">
        <v>99</v>
      </c>
      <c r="B394" s="364" t="s">
        <v>3139</v>
      </c>
      <c r="C394" s="363" t="s">
        <v>13</v>
      </c>
      <c r="D394" s="363">
        <v>1</v>
      </c>
      <c r="E394" s="375" t="s">
        <v>2894</v>
      </c>
      <c r="F394" s="415">
        <f t="shared" si="13"/>
        <v>3.3333333333333333E-2</v>
      </c>
      <c r="G394" s="407">
        <v>2</v>
      </c>
      <c r="H394" s="413">
        <f t="shared" ref="H394:H457" si="14">F394/G394</f>
        <v>1.6666666666666666E-2</v>
      </c>
      <c r="I394" s="374"/>
    </row>
    <row r="395" spans="1:9" s="366" customFormat="1" x14ac:dyDescent="0.25">
      <c r="A395" s="363">
        <v>100</v>
      </c>
      <c r="B395" s="364" t="s">
        <v>3140</v>
      </c>
      <c r="C395" s="363" t="s">
        <v>8</v>
      </c>
      <c r="D395" s="363">
        <v>1</v>
      </c>
      <c r="E395" s="375" t="s">
        <v>2894</v>
      </c>
      <c r="F395" s="415">
        <f t="shared" si="13"/>
        <v>3.3333333333333333E-2</v>
      </c>
      <c r="G395" s="407">
        <v>2</v>
      </c>
      <c r="H395" s="413">
        <f t="shared" si="14"/>
        <v>1.6666666666666666E-2</v>
      </c>
      <c r="I395" s="374"/>
    </row>
    <row r="396" spans="1:9" s="366" customFormat="1" x14ac:dyDescent="0.25">
      <c r="A396" s="363">
        <v>101</v>
      </c>
      <c r="B396" s="364" t="s">
        <v>3141</v>
      </c>
      <c r="C396" s="367" t="s">
        <v>3055</v>
      </c>
      <c r="D396" s="363">
        <v>1</v>
      </c>
      <c r="E396" s="375" t="s">
        <v>2894</v>
      </c>
      <c r="F396" s="415">
        <f t="shared" si="13"/>
        <v>3.3333333333333333E-2</v>
      </c>
      <c r="G396" s="407">
        <v>2</v>
      </c>
      <c r="H396" s="413">
        <f t="shared" si="14"/>
        <v>1.6666666666666666E-2</v>
      </c>
      <c r="I396" s="374"/>
    </row>
    <row r="397" spans="1:9" s="366" customFormat="1" x14ac:dyDescent="0.25">
      <c r="A397" s="363">
        <v>102</v>
      </c>
      <c r="B397" s="364" t="s">
        <v>3009</v>
      </c>
      <c r="C397" s="363" t="s">
        <v>13</v>
      </c>
      <c r="D397" s="363">
        <v>1</v>
      </c>
      <c r="E397" s="375" t="s">
        <v>2908</v>
      </c>
      <c r="F397" s="415">
        <f t="shared" si="13"/>
        <v>3.3333333333333333E-2</v>
      </c>
      <c r="G397" s="407">
        <v>2</v>
      </c>
      <c r="H397" s="413">
        <f t="shared" si="14"/>
        <v>1.6666666666666666E-2</v>
      </c>
      <c r="I397" s="374"/>
    </row>
    <row r="398" spans="1:9" s="366" customFormat="1" x14ac:dyDescent="0.25">
      <c r="A398" s="363">
        <v>103</v>
      </c>
      <c r="B398" s="369" t="s">
        <v>3086</v>
      </c>
      <c r="C398" s="371" t="s">
        <v>65</v>
      </c>
      <c r="D398" s="370">
        <v>5</v>
      </c>
      <c r="E398" s="375" t="s">
        <v>2894</v>
      </c>
      <c r="F398" s="415">
        <f t="shared" si="13"/>
        <v>0.16666666666666666</v>
      </c>
      <c r="G398" s="407">
        <v>2</v>
      </c>
      <c r="H398" s="413">
        <f t="shared" si="14"/>
        <v>8.3333333333333329E-2</v>
      </c>
      <c r="I398" s="374"/>
    </row>
    <row r="399" spans="1:9" s="366" customFormat="1" x14ac:dyDescent="0.25">
      <c r="A399" s="363">
        <v>104</v>
      </c>
      <c r="B399" s="369" t="s">
        <v>657</v>
      </c>
      <c r="C399" s="371" t="s">
        <v>108</v>
      </c>
      <c r="D399" s="370">
        <v>30</v>
      </c>
      <c r="E399" s="375" t="s">
        <v>2894</v>
      </c>
      <c r="F399" s="415">
        <f t="shared" si="13"/>
        <v>1</v>
      </c>
      <c r="G399" s="407">
        <v>1</v>
      </c>
      <c r="H399" s="413">
        <f t="shared" si="14"/>
        <v>1</v>
      </c>
      <c r="I399" s="374"/>
    </row>
    <row r="400" spans="1:9" s="368" customFormat="1" x14ac:dyDescent="0.25">
      <c r="A400" s="363">
        <v>105</v>
      </c>
      <c r="B400" s="369" t="s">
        <v>3077</v>
      </c>
      <c r="C400" s="363" t="s">
        <v>108</v>
      </c>
      <c r="D400" s="370">
        <v>25</v>
      </c>
      <c r="E400" s="391" t="s">
        <v>2894</v>
      </c>
      <c r="F400" s="415">
        <f t="shared" si="13"/>
        <v>0.83333333333333337</v>
      </c>
      <c r="G400" s="407">
        <v>1</v>
      </c>
      <c r="H400" s="413">
        <f t="shared" si="14"/>
        <v>0.83333333333333337</v>
      </c>
      <c r="I400" s="394"/>
    </row>
    <row r="401" spans="1:9" s="368" customFormat="1" x14ac:dyDescent="0.25">
      <c r="A401" s="363">
        <v>106</v>
      </c>
      <c r="B401" s="369" t="s">
        <v>3078</v>
      </c>
      <c r="C401" s="363" t="s">
        <v>65</v>
      </c>
      <c r="D401" s="370">
        <v>12</v>
      </c>
      <c r="E401" s="391" t="s">
        <v>2894</v>
      </c>
      <c r="F401" s="415">
        <f t="shared" si="13"/>
        <v>0.4</v>
      </c>
      <c r="G401" s="407">
        <v>1</v>
      </c>
      <c r="H401" s="413">
        <f t="shared" si="14"/>
        <v>0.4</v>
      </c>
      <c r="I401" s="394"/>
    </row>
    <row r="402" spans="1:9" s="368" customFormat="1" x14ac:dyDescent="0.25">
      <c r="A402" s="363">
        <v>107</v>
      </c>
      <c r="B402" s="364" t="s">
        <v>3079</v>
      </c>
      <c r="C402" s="363" t="s">
        <v>65</v>
      </c>
      <c r="D402" s="363">
        <v>12</v>
      </c>
      <c r="E402" s="391" t="s">
        <v>2894</v>
      </c>
      <c r="F402" s="415">
        <f t="shared" si="13"/>
        <v>0.4</v>
      </c>
      <c r="G402" s="407">
        <v>1</v>
      </c>
      <c r="H402" s="413">
        <f t="shared" si="14"/>
        <v>0.4</v>
      </c>
      <c r="I402" s="394"/>
    </row>
    <row r="403" spans="1:9" s="368" customFormat="1" x14ac:dyDescent="0.25">
      <c r="A403" s="363">
        <v>108</v>
      </c>
      <c r="B403" s="369" t="s">
        <v>3080</v>
      </c>
      <c r="C403" s="363" t="s">
        <v>65</v>
      </c>
      <c r="D403" s="370">
        <v>1</v>
      </c>
      <c r="E403" s="391" t="s">
        <v>2908</v>
      </c>
      <c r="F403" s="415">
        <f t="shared" si="13"/>
        <v>3.3333333333333333E-2</v>
      </c>
      <c r="G403" s="407">
        <v>1</v>
      </c>
      <c r="H403" s="413">
        <f t="shared" si="14"/>
        <v>3.3333333333333333E-2</v>
      </c>
      <c r="I403" s="394"/>
    </row>
    <row r="404" spans="1:9" s="368" customFormat="1" x14ac:dyDescent="0.25">
      <c r="A404" s="363">
        <v>109</v>
      </c>
      <c r="B404" s="369" t="s">
        <v>3081</v>
      </c>
      <c r="C404" s="363" t="s">
        <v>350</v>
      </c>
      <c r="D404" s="370">
        <v>50</v>
      </c>
      <c r="E404" s="392" t="s">
        <v>2908</v>
      </c>
      <c r="F404" s="415">
        <f t="shared" si="13"/>
        <v>1.6666666666666667</v>
      </c>
      <c r="G404" s="407">
        <v>1</v>
      </c>
      <c r="H404" s="413">
        <f t="shared" si="14"/>
        <v>1.6666666666666667</v>
      </c>
      <c r="I404" s="394"/>
    </row>
    <row r="405" spans="1:9" x14ac:dyDescent="0.25">
      <c r="A405" s="363">
        <v>110</v>
      </c>
      <c r="B405" s="369" t="s">
        <v>3082</v>
      </c>
      <c r="C405" s="371" t="s">
        <v>350</v>
      </c>
      <c r="D405" s="370">
        <v>50</v>
      </c>
      <c r="E405" s="391" t="s">
        <v>2911</v>
      </c>
      <c r="F405" s="415">
        <f t="shared" si="13"/>
        <v>1.6666666666666667</v>
      </c>
      <c r="G405" s="407">
        <v>1</v>
      </c>
      <c r="H405" s="413">
        <f t="shared" si="14"/>
        <v>1.6666666666666667</v>
      </c>
    </row>
    <row r="406" spans="1:9" s="366" customFormat="1" x14ac:dyDescent="0.25">
      <c r="A406" s="363">
        <v>111</v>
      </c>
      <c r="B406" s="369" t="s">
        <v>3083</v>
      </c>
      <c r="C406" s="363" t="s">
        <v>65</v>
      </c>
      <c r="D406" s="370">
        <v>10</v>
      </c>
      <c r="E406" s="392" t="s">
        <v>2911</v>
      </c>
      <c r="F406" s="415">
        <f t="shared" si="13"/>
        <v>0.33333333333333331</v>
      </c>
      <c r="G406" s="407">
        <v>1</v>
      </c>
      <c r="H406" s="413">
        <f t="shared" si="14"/>
        <v>0.33333333333333331</v>
      </c>
      <c r="I406" s="374"/>
    </row>
    <row r="407" spans="1:9" s="366" customFormat="1" x14ac:dyDescent="0.25">
      <c r="A407" s="363">
        <v>112</v>
      </c>
      <c r="B407" s="369" t="s">
        <v>3084</v>
      </c>
      <c r="C407" s="363" t="s">
        <v>65</v>
      </c>
      <c r="D407" s="370">
        <v>1</v>
      </c>
      <c r="E407" s="392" t="s">
        <v>2908</v>
      </c>
      <c r="F407" s="415">
        <f t="shared" si="13"/>
        <v>3.3333333333333333E-2</v>
      </c>
      <c r="G407" s="407">
        <v>1</v>
      </c>
      <c r="H407" s="413">
        <f t="shared" si="14"/>
        <v>3.3333333333333333E-2</v>
      </c>
      <c r="I407" s="374"/>
    </row>
    <row r="408" spans="1:9" s="366" customFormat="1" ht="31.5" x14ac:dyDescent="0.25">
      <c r="A408" s="363">
        <v>113</v>
      </c>
      <c r="B408" s="369" t="s">
        <v>3142</v>
      </c>
      <c r="C408" s="367" t="s">
        <v>13</v>
      </c>
      <c r="D408" s="370">
        <v>1</v>
      </c>
      <c r="E408" s="392" t="s">
        <v>2908</v>
      </c>
      <c r="F408" s="415">
        <f t="shared" si="13"/>
        <v>3.3333333333333333E-2</v>
      </c>
      <c r="G408" s="406">
        <v>2</v>
      </c>
      <c r="H408" s="413">
        <f t="shared" si="14"/>
        <v>1.6666666666666666E-2</v>
      </c>
      <c r="I408" s="374"/>
    </row>
    <row r="409" spans="1:9" s="366" customFormat="1" x14ac:dyDescent="0.25">
      <c r="A409" s="363">
        <v>114</v>
      </c>
      <c r="B409" s="369" t="s">
        <v>3089</v>
      </c>
      <c r="C409" s="367" t="s">
        <v>13</v>
      </c>
      <c r="D409" s="370">
        <v>1</v>
      </c>
      <c r="E409" s="392" t="s">
        <v>2908</v>
      </c>
      <c r="F409" s="415">
        <f t="shared" si="13"/>
        <v>3.3333333333333333E-2</v>
      </c>
      <c r="G409" s="406">
        <v>2</v>
      </c>
      <c r="H409" s="413">
        <f t="shared" si="14"/>
        <v>1.6666666666666666E-2</v>
      </c>
      <c r="I409" s="374"/>
    </row>
    <row r="410" spans="1:9" s="366" customFormat="1" x14ac:dyDescent="0.25">
      <c r="A410" s="363">
        <v>115</v>
      </c>
      <c r="B410" s="369" t="s">
        <v>3090</v>
      </c>
      <c r="C410" s="367" t="s">
        <v>13</v>
      </c>
      <c r="D410" s="370">
        <v>1</v>
      </c>
      <c r="E410" s="392" t="s">
        <v>2908</v>
      </c>
      <c r="F410" s="415">
        <f t="shared" si="13"/>
        <v>3.3333333333333333E-2</v>
      </c>
      <c r="G410" s="406">
        <v>2</v>
      </c>
      <c r="H410" s="413">
        <f t="shared" si="14"/>
        <v>1.6666666666666666E-2</v>
      </c>
      <c r="I410" s="374"/>
    </row>
    <row r="411" spans="1:9" s="366" customFormat="1" x14ac:dyDescent="0.25">
      <c r="A411" s="363">
        <v>116</v>
      </c>
      <c r="B411" s="369" t="s">
        <v>3091</v>
      </c>
      <c r="C411" s="367" t="s">
        <v>13</v>
      </c>
      <c r="D411" s="370">
        <v>1</v>
      </c>
      <c r="E411" s="392" t="s">
        <v>2908</v>
      </c>
      <c r="F411" s="415">
        <f t="shared" si="13"/>
        <v>3.3333333333333333E-2</v>
      </c>
      <c r="G411" s="406">
        <v>2</v>
      </c>
      <c r="H411" s="413">
        <f t="shared" si="14"/>
        <v>1.6666666666666666E-2</v>
      </c>
      <c r="I411" s="374"/>
    </row>
    <row r="412" spans="1:9" s="366" customFormat="1" x14ac:dyDescent="0.25">
      <c r="A412" s="363">
        <v>117</v>
      </c>
      <c r="B412" s="369" t="s">
        <v>3092</v>
      </c>
      <c r="C412" s="367" t="s">
        <v>13</v>
      </c>
      <c r="D412" s="370">
        <v>1</v>
      </c>
      <c r="E412" s="392" t="s">
        <v>2908</v>
      </c>
      <c r="F412" s="415">
        <f t="shared" si="13"/>
        <v>3.3333333333333333E-2</v>
      </c>
      <c r="G412" s="406">
        <v>2</v>
      </c>
      <c r="H412" s="413">
        <f t="shared" si="14"/>
        <v>1.6666666666666666E-2</v>
      </c>
      <c r="I412" s="374"/>
    </row>
    <row r="413" spans="1:9" x14ac:dyDescent="0.25">
      <c r="A413" s="362" t="s">
        <v>3143</v>
      </c>
      <c r="B413" s="362"/>
      <c r="C413" s="362"/>
      <c r="D413" s="362"/>
      <c r="E413" s="362"/>
      <c r="F413" s="412"/>
      <c r="G413" s="398"/>
      <c r="H413" s="412"/>
      <c r="I413" s="343"/>
    </row>
    <row r="414" spans="1:9" s="366" customFormat="1" x14ac:dyDescent="0.25">
      <c r="A414" s="373">
        <v>1</v>
      </c>
      <c r="B414" s="364" t="s">
        <v>3024</v>
      </c>
      <c r="C414" s="363" t="s">
        <v>65</v>
      </c>
      <c r="D414" s="363">
        <v>1</v>
      </c>
      <c r="E414" s="375" t="s">
        <v>2894</v>
      </c>
      <c r="F414" s="415">
        <f>D414/35</f>
        <v>2.8571428571428571E-2</v>
      </c>
      <c r="G414" s="407">
        <v>5</v>
      </c>
      <c r="H414" s="413">
        <f t="shared" si="14"/>
        <v>5.7142857142857143E-3</v>
      </c>
      <c r="I414" s="374"/>
    </row>
    <row r="415" spans="1:9" s="366" customFormat="1" x14ac:dyDescent="0.25">
      <c r="A415" s="373">
        <v>2</v>
      </c>
      <c r="B415" s="364" t="s">
        <v>2901</v>
      </c>
      <c r="C415" s="363" t="s">
        <v>65</v>
      </c>
      <c r="D415" s="363">
        <v>35</v>
      </c>
      <c r="E415" s="375" t="s">
        <v>2894</v>
      </c>
      <c r="F415" s="415">
        <f t="shared" ref="F415:F478" si="15">D415/35</f>
        <v>1</v>
      </c>
      <c r="G415" s="407">
        <v>2</v>
      </c>
      <c r="H415" s="413">
        <f t="shared" si="14"/>
        <v>0.5</v>
      </c>
      <c r="I415" s="374"/>
    </row>
    <row r="416" spans="1:9" s="374" customFormat="1" x14ac:dyDescent="0.25">
      <c r="A416" s="373">
        <v>3</v>
      </c>
      <c r="B416" s="364" t="s">
        <v>3025</v>
      </c>
      <c r="C416" s="363" t="s">
        <v>65</v>
      </c>
      <c r="D416" s="363">
        <v>1</v>
      </c>
      <c r="E416" s="375" t="s">
        <v>2894</v>
      </c>
      <c r="F416" s="415">
        <f t="shared" si="15"/>
        <v>2.8571428571428571E-2</v>
      </c>
      <c r="G416" s="407">
        <v>5</v>
      </c>
      <c r="H416" s="413">
        <f t="shared" si="14"/>
        <v>5.7142857142857143E-3</v>
      </c>
    </row>
    <row r="417" spans="1:9" s="366" customFormat="1" x14ac:dyDescent="0.25">
      <c r="A417" s="373">
        <v>4</v>
      </c>
      <c r="B417" s="364" t="s">
        <v>3094</v>
      </c>
      <c r="C417" s="363" t="s">
        <v>65</v>
      </c>
      <c r="D417" s="363">
        <v>1</v>
      </c>
      <c r="E417" s="375" t="s">
        <v>2894</v>
      </c>
      <c r="F417" s="415">
        <f t="shared" si="15"/>
        <v>2.8571428571428571E-2</v>
      </c>
      <c r="G417" s="407">
        <v>5</v>
      </c>
      <c r="H417" s="413">
        <f t="shared" si="14"/>
        <v>5.7142857142857143E-3</v>
      </c>
      <c r="I417" s="374"/>
    </row>
    <row r="418" spans="1:9" s="366" customFormat="1" x14ac:dyDescent="0.25">
      <c r="A418" s="373">
        <v>5</v>
      </c>
      <c r="B418" s="364" t="s">
        <v>3026</v>
      </c>
      <c r="C418" s="363" t="s">
        <v>65</v>
      </c>
      <c r="D418" s="363">
        <v>2</v>
      </c>
      <c r="E418" s="375" t="s">
        <v>2894</v>
      </c>
      <c r="F418" s="415">
        <f t="shared" si="15"/>
        <v>5.7142857142857141E-2</v>
      </c>
      <c r="G418" s="407">
        <v>5</v>
      </c>
      <c r="H418" s="413">
        <f t="shared" si="14"/>
        <v>1.1428571428571429E-2</v>
      </c>
      <c r="I418" s="374"/>
    </row>
    <row r="419" spans="1:9" s="366" customFormat="1" x14ac:dyDescent="0.25">
      <c r="A419" s="373">
        <v>6</v>
      </c>
      <c r="B419" s="381" t="s">
        <v>2975</v>
      </c>
      <c r="C419" s="382" t="s">
        <v>65</v>
      </c>
      <c r="D419" s="383">
        <v>2</v>
      </c>
      <c r="E419" s="393" t="s">
        <v>2894</v>
      </c>
      <c r="F419" s="415">
        <f t="shared" si="15"/>
        <v>5.7142857142857141E-2</v>
      </c>
      <c r="G419" s="408">
        <v>5</v>
      </c>
      <c r="H419" s="413">
        <f t="shared" si="14"/>
        <v>1.1428571428571429E-2</v>
      </c>
      <c r="I419" s="374"/>
    </row>
    <row r="420" spans="1:9" s="366" customFormat="1" x14ac:dyDescent="0.25">
      <c r="A420" s="373">
        <v>7</v>
      </c>
      <c r="B420" s="364" t="s">
        <v>2954</v>
      </c>
      <c r="C420" s="367" t="s">
        <v>65</v>
      </c>
      <c r="D420" s="367">
        <v>18</v>
      </c>
      <c r="E420" s="391" t="s">
        <v>2894</v>
      </c>
      <c r="F420" s="415">
        <f t="shared" si="15"/>
        <v>0.51428571428571423</v>
      </c>
      <c r="G420" s="405">
        <v>5</v>
      </c>
      <c r="H420" s="413">
        <f t="shared" si="14"/>
        <v>0.10285714285714284</v>
      </c>
      <c r="I420" s="374"/>
    </row>
    <row r="421" spans="1:9" s="366" customFormat="1" x14ac:dyDescent="0.25">
      <c r="A421" s="373">
        <v>8</v>
      </c>
      <c r="B421" s="364" t="s">
        <v>2900</v>
      </c>
      <c r="C421" s="363" t="s">
        <v>65</v>
      </c>
      <c r="D421" s="363">
        <v>2</v>
      </c>
      <c r="E421" s="375" t="s">
        <v>2894</v>
      </c>
      <c r="F421" s="415">
        <f t="shared" si="15"/>
        <v>5.7142857142857141E-2</v>
      </c>
      <c r="G421" s="407">
        <v>5</v>
      </c>
      <c r="H421" s="413">
        <f t="shared" si="14"/>
        <v>1.1428571428571429E-2</v>
      </c>
      <c r="I421" s="374"/>
    </row>
    <row r="422" spans="1:9" s="366" customFormat="1" x14ac:dyDescent="0.25">
      <c r="A422" s="373">
        <v>9</v>
      </c>
      <c r="B422" s="364" t="s">
        <v>3027</v>
      </c>
      <c r="C422" s="363" t="s">
        <v>65</v>
      </c>
      <c r="D422" s="363">
        <v>2</v>
      </c>
      <c r="E422" s="375" t="s">
        <v>2911</v>
      </c>
      <c r="F422" s="415">
        <f t="shared" si="15"/>
        <v>5.7142857142857141E-2</v>
      </c>
      <c r="G422" s="407">
        <v>2</v>
      </c>
      <c r="H422" s="413">
        <f t="shared" si="14"/>
        <v>2.8571428571428571E-2</v>
      </c>
      <c r="I422" s="374"/>
    </row>
    <row r="423" spans="1:9" s="366" customFormat="1" x14ac:dyDescent="0.25">
      <c r="A423" s="373">
        <v>10</v>
      </c>
      <c r="B423" s="364" t="s">
        <v>2909</v>
      </c>
      <c r="C423" s="367" t="s">
        <v>65</v>
      </c>
      <c r="D423" s="367">
        <v>1</v>
      </c>
      <c r="E423" s="391" t="s">
        <v>2894</v>
      </c>
      <c r="F423" s="415">
        <f t="shared" si="15"/>
        <v>2.8571428571428571E-2</v>
      </c>
      <c r="G423" s="405">
        <v>5</v>
      </c>
      <c r="H423" s="413">
        <f t="shared" si="14"/>
        <v>5.7142857142857143E-3</v>
      </c>
      <c r="I423" s="374"/>
    </row>
    <row r="424" spans="1:9" s="366" customFormat="1" x14ac:dyDescent="0.25">
      <c r="A424" s="373">
        <v>11</v>
      </c>
      <c r="B424" s="364" t="s">
        <v>2903</v>
      </c>
      <c r="C424" s="363" t="s">
        <v>65</v>
      </c>
      <c r="D424" s="363">
        <v>2</v>
      </c>
      <c r="E424" s="375" t="s">
        <v>2894</v>
      </c>
      <c r="F424" s="415">
        <f t="shared" si="15"/>
        <v>5.7142857142857141E-2</v>
      </c>
      <c r="G424" s="407">
        <v>2</v>
      </c>
      <c r="H424" s="413">
        <f t="shared" si="14"/>
        <v>2.8571428571428571E-2</v>
      </c>
      <c r="I424" s="374"/>
    </row>
    <row r="425" spans="1:9" s="366" customFormat="1" x14ac:dyDescent="0.25">
      <c r="A425" s="373">
        <v>12</v>
      </c>
      <c r="B425" s="364" t="s">
        <v>2904</v>
      </c>
      <c r="C425" s="367" t="s">
        <v>65</v>
      </c>
      <c r="D425" s="367">
        <v>2</v>
      </c>
      <c r="E425" s="391" t="s">
        <v>2894</v>
      </c>
      <c r="F425" s="415">
        <f t="shared" si="15"/>
        <v>5.7142857142857141E-2</v>
      </c>
      <c r="G425" s="405">
        <v>2</v>
      </c>
      <c r="H425" s="413">
        <f t="shared" si="14"/>
        <v>2.8571428571428571E-2</v>
      </c>
      <c r="I425" s="374"/>
    </row>
    <row r="426" spans="1:9" s="366" customFormat="1" x14ac:dyDescent="0.25">
      <c r="A426" s="373">
        <v>13</v>
      </c>
      <c r="B426" s="364" t="s">
        <v>2905</v>
      </c>
      <c r="C426" s="363" t="s">
        <v>65</v>
      </c>
      <c r="D426" s="363">
        <v>18</v>
      </c>
      <c r="E426" s="375" t="s">
        <v>2894</v>
      </c>
      <c r="F426" s="415">
        <f t="shared" si="15"/>
        <v>0.51428571428571423</v>
      </c>
      <c r="G426" s="407">
        <v>5</v>
      </c>
      <c r="H426" s="413">
        <f t="shared" si="14"/>
        <v>0.10285714285714284</v>
      </c>
      <c r="I426" s="374"/>
    </row>
    <row r="427" spans="1:9" s="366" customFormat="1" x14ac:dyDescent="0.25">
      <c r="A427" s="373">
        <v>14</v>
      </c>
      <c r="B427" s="364" t="s">
        <v>2906</v>
      </c>
      <c r="C427" s="363" t="s">
        <v>65</v>
      </c>
      <c r="D427" s="363">
        <v>35</v>
      </c>
      <c r="E427" s="375" t="s">
        <v>2894</v>
      </c>
      <c r="F427" s="415">
        <f t="shared" si="15"/>
        <v>1</v>
      </c>
      <c r="G427" s="407">
        <v>5</v>
      </c>
      <c r="H427" s="413">
        <f t="shared" si="14"/>
        <v>0.2</v>
      </c>
      <c r="I427" s="374"/>
    </row>
    <row r="428" spans="1:9" s="366" customFormat="1" x14ac:dyDescent="0.25">
      <c r="A428" s="373">
        <v>15</v>
      </c>
      <c r="B428" s="364" t="s">
        <v>2978</v>
      </c>
      <c r="C428" s="367" t="s">
        <v>65</v>
      </c>
      <c r="D428" s="367">
        <v>1</v>
      </c>
      <c r="E428" s="391" t="s">
        <v>2908</v>
      </c>
      <c r="F428" s="415">
        <f t="shared" si="15"/>
        <v>2.8571428571428571E-2</v>
      </c>
      <c r="G428" s="405">
        <v>5</v>
      </c>
      <c r="H428" s="413">
        <f t="shared" si="14"/>
        <v>5.7142857142857143E-3</v>
      </c>
      <c r="I428" s="374"/>
    </row>
    <row r="429" spans="1:9" s="366" customFormat="1" x14ac:dyDescent="0.25">
      <c r="A429" s="373">
        <v>16</v>
      </c>
      <c r="B429" s="364" t="s">
        <v>2907</v>
      </c>
      <c r="C429" s="367" t="s">
        <v>65</v>
      </c>
      <c r="D429" s="367">
        <v>2</v>
      </c>
      <c r="E429" s="391" t="s">
        <v>2908</v>
      </c>
      <c r="F429" s="415">
        <f t="shared" si="15"/>
        <v>5.7142857142857141E-2</v>
      </c>
      <c r="G429" s="405">
        <v>5</v>
      </c>
      <c r="H429" s="413">
        <f t="shared" si="14"/>
        <v>1.1428571428571429E-2</v>
      </c>
      <c r="I429" s="374"/>
    </row>
    <row r="430" spans="1:9" s="366" customFormat="1" x14ac:dyDescent="0.25">
      <c r="A430" s="373">
        <v>17</v>
      </c>
      <c r="B430" s="369" t="s">
        <v>2914</v>
      </c>
      <c r="C430" s="370" t="s">
        <v>65</v>
      </c>
      <c r="D430" s="371">
        <v>5</v>
      </c>
      <c r="E430" s="375" t="s">
        <v>2894</v>
      </c>
      <c r="F430" s="415">
        <f t="shared" si="15"/>
        <v>0.14285714285714285</v>
      </c>
      <c r="G430" s="407">
        <v>5</v>
      </c>
      <c r="H430" s="413">
        <f t="shared" si="14"/>
        <v>2.8571428571428571E-2</v>
      </c>
      <c r="I430" s="374"/>
    </row>
    <row r="431" spans="1:9" s="366" customFormat="1" x14ac:dyDescent="0.25">
      <c r="A431" s="373">
        <v>18</v>
      </c>
      <c r="B431" s="369" t="s">
        <v>3144</v>
      </c>
      <c r="C431" s="371" t="s">
        <v>65</v>
      </c>
      <c r="D431" s="371">
        <v>1</v>
      </c>
      <c r="E431" s="391" t="s">
        <v>2911</v>
      </c>
      <c r="F431" s="415">
        <f t="shared" si="15"/>
        <v>2.8571428571428571E-2</v>
      </c>
      <c r="G431" s="405">
        <v>5</v>
      </c>
      <c r="H431" s="413">
        <f t="shared" si="14"/>
        <v>5.7142857142857143E-3</v>
      </c>
      <c r="I431" s="374"/>
    </row>
    <row r="432" spans="1:9" s="366" customFormat="1" x14ac:dyDescent="0.25">
      <c r="A432" s="373">
        <v>19</v>
      </c>
      <c r="B432" s="364" t="s">
        <v>2913</v>
      </c>
      <c r="C432" s="363" t="s">
        <v>65</v>
      </c>
      <c r="D432" s="363">
        <v>1</v>
      </c>
      <c r="E432" s="391" t="s">
        <v>2911</v>
      </c>
      <c r="F432" s="415">
        <f t="shared" si="15"/>
        <v>2.8571428571428571E-2</v>
      </c>
      <c r="G432" s="405">
        <v>5</v>
      </c>
      <c r="H432" s="413">
        <f t="shared" si="14"/>
        <v>5.7142857142857143E-3</v>
      </c>
      <c r="I432" s="374"/>
    </row>
    <row r="433" spans="1:9" s="366" customFormat="1" x14ac:dyDescent="0.25">
      <c r="A433" s="373">
        <v>20</v>
      </c>
      <c r="B433" s="369" t="s">
        <v>3029</v>
      </c>
      <c r="C433" s="363" t="s">
        <v>65</v>
      </c>
      <c r="D433" s="370">
        <v>1</v>
      </c>
      <c r="E433" s="375" t="s">
        <v>2908</v>
      </c>
      <c r="F433" s="415">
        <f t="shared" si="15"/>
        <v>2.8571428571428571E-2</v>
      </c>
      <c r="G433" s="407">
        <v>5</v>
      </c>
      <c r="H433" s="413">
        <f t="shared" si="14"/>
        <v>5.7142857142857143E-3</v>
      </c>
      <c r="I433" s="374"/>
    </row>
    <row r="434" spans="1:9" s="366" customFormat="1" x14ac:dyDescent="0.25">
      <c r="A434" s="373">
        <v>21</v>
      </c>
      <c r="B434" s="364" t="s">
        <v>3030</v>
      </c>
      <c r="C434" s="363" t="s">
        <v>65</v>
      </c>
      <c r="D434" s="363">
        <v>6</v>
      </c>
      <c r="E434" s="375" t="s">
        <v>2894</v>
      </c>
      <c r="F434" s="415">
        <f t="shared" si="15"/>
        <v>0.17142857142857143</v>
      </c>
      <c r="G434" s="407">
        <v>1</v>
      </c>
      <c r="H434" s="413">
        <f t="shared" si="14"/>
        <v>0.17142857142857143</v>
      </c>
      <c r="I434" s="374"/>
    </row>
    <row r="435" spans="1:9" s="366" customFormat="1" x14ac:dyDescent="0.25">
      <c r="A435" s="373">
        <v>22</v>
      </c>
      <c r="B435" s="369" t="s">
        <v>3031</v>
      </c>
      <c r="C435" s="363" t="s">
        <v>65</v>
      </c>
      <c r="D435" s="389">
        <v>3</v>
      </c>
      <c r="E435" s="375" t="s">
        <v>2894</v>
      </c>
      <c r="F435" s="415">
        <f t="shared" si="15"/>
        <v>8.5714285714285715E-2</v>
      </c>
      <c r="G435" s="407">
        <v>2</v>
      </c>
      <c r="H435" s="413">
        <f t="shared" si="14"/>
        <v>4.2857142857142858E-2</v>
      </c>
      <c r="I435" s="374"/>
    </row>
    <row r="436" spans="1:9" s="366" customFormat="1" x14ac:dyDescent="0.25">
      <c r="A436" s="373">
        <v>23</v>
      </c>
      <c r="B436" s="372" t="s">
        <v>2919</v>
      </c>
      <c r="C436" s="363" t="s">
        <v>65</v>
      </c>
      <c r="D436" s="363">
        <v>2</v>
      </c>
      <c r="E436" s="375" t="s">
        <v>2894</v>
      </c>
      <c r="F436" s="415">
        <f t="shared" si="15"/>
        <v>5.7142857142857141E-2</v>
      </c>
      <c r="G436" s="407">
        <v>2</v>
      </c>
      <c r="H436" s="413">
        <f t="shared" si="14"/>
        <v>2.8571428571428571E-2</v>
      </c>
      <c r="I436" s="374"/>
    </row>
    <row r="437" spans="1:9" s="366" customFormat="1" x14ac:dyDescent="0.25">
      <c r="A437" s="373">
        <v>24</v>
      </c>
      <c r="B437" s="364" t="s">
        <v>2918</v>
      </c>
      <c r="C437" s="363" t="s">
        <v>65</v>
      </c>
      <c r="D437" s="363">
        <v>35</v>
      </c>
      <c r="E437" s="375" t="s">
        <v>2894</v>
      </c>
      <c r="F437" s="415">
        <f t="shared" si="15"/>
        <v>1</v>
      </c>
      <c r="G437" s="407">
        <v>2</v>
      </c>
      <c r="H437" s="413">
        <f t="shared" si="14"/>
        <v>0.5</v>
      </c>
      <c r="I437" s="374"/>
    </row>
    <row r="438" spans="1:9" s="366" customFormat="1" x14ac:dyDescent="0.25">
      <c r="A438" s="373">
        <v>25</v>
      </c>
      <c r="B438" s="364" t="s">
        <v>2917</v>
      </c>
      <c r="C438" s="363" t="s">
        <v>65</v>
      </c>
      <c r="D438" s="363">
        <v>35</v>
      </c>
      <c r="E438" s="375" t="s">
        <v>2894</v>
      </c>
      <c r="F438" s="415">
        <f t="shared" si="15"/>
        <v>1</v>
      </c>
      <c r="G438" s="407">
        <v>2</v>
      </c>
      <c r="H438" s="413">
        <f t="shared" si="14"/>
        <v>0.5</v>
      </c>
      <c r="I438" s="374"/>
    </row>
    <row r="439" spans="1:9" s="366" customFormat="1" x14ac:dyDescent="0.25">
      <c r="A439" s="373">
        <v>26</v>
      </c>
      <c r="B439" s="364" t="s">
        <v>3145</v>
      </c>
      <c r="C439" s="363" t="s">
        <v>65</v>
      </c>
      <c r="D439" s="363">
        <v>2</v>
      </c>
      <c r="E439" s="391" t="s">
        <v>2908</v>
      </c>
      <c r="F439" s="415">
        <f t="shared" si="15"/>
        <v>5.7142857142857141E-2</v>
      </c>
      <c r="G439" s="405">
        <v>2</v>
      </c>
      <c r="H439" s="413">
        <f t="shared" si="14"/>
        <v>2.8571428571428571E-2</v>
      </c>
      <c r="I439" s="374"/>
    </row>
    <row r="440" spans="1:9" s="366" customFormat="1" x14ac:dyDescent="0.25">
      <c r="A440" s="373">
        <v>27</v>
      </c>
      <c r="B440" s="364" t="s">
        <v>2925</v>
      </c>
      <c r="C440" s="363" t="s">
        <v>65</v>
      </c>
      <c r="D440" s="377">
        <v>5</v>
      </c>
      <c r="E440" s="375" t="s">
        <v>2894</v>
      </c>
      <c r="F440" s="415">
        <f t="shared" si="15"/>
        <v>0.14285714285714285</v>
      </c>
      <c r="G440" s="407">
        <v>3</v>
      </c>
      <c r="H440" s="413">
        <f t="shared" si="14"/>
        <v>4.7619047619047616E-2</v>
      </c>
      <c r="I440" s="374"/>
    </row>
    <row r="441" spans="1:9" s="366" customFormat="1" x14ac:dyDescent="0.25">
      <c r="A441" s="373">
        <v>28</v>
      </c>
      <c r="B441" s="364" t="s">
        <v>2981</v>
      </c>
      <c r="C441" s="363" t="s">
        <v>65</v>
      </c>
      <c r="D441" s="377">
        <v>2</v>
      </c>
      <c r="E441" s="375" t="s">
        <v>2908</v>
      </c>
      <c r="F441" s="415">
        <f t="shared" si="15"/>
        <v>5.7142857142857141E-2</v>
      </c>
      <c r="G441" s="407">
        <v>2</v>
      </c>
      <c r="H441" s="413">
        <f t="shared" si="14"/>
        <v>2.8571428571428571E-2</v>
      </c>
      <c r="I441" s="374"/>
    </row>
    <row r="442" spans="1:9" s="366" customFormat="1" x14ac:dyDescent="0.25">
      <c r="A442" s="373">
        <v>29</v>
      </c>
      <c r="B442" s="364" t="s">
        <v>2982</v>
      </c>
      <c r="C442" s="363" t="s">
        <v>65</v>
      </c>
      <c r="D442" s="377">
        <v>2</v>
      </c>
      <c r="E442" s="375" t="s">
        <v>2894</v>
      </c>
      <c r="F442" s="415">
        <f t="shared" si="15"/>
        <v>5.7142857142857141E-2</v>
      </c>
      <c r="G442" s="407">
        <v>3</v>
      </c>
      <c r="H442" s="413">
        <f t="shared" si="14"/>
        <v>1.9047619047619046E-2</v>
      </c>
      <c r="I442" s="374"/>
    </row>
    <row r="443" spans="1:9" s="366" customFormat="1" x14ac:dyDescent="0.25">
      <c r="A443" s="373">
        <v>30</v>
      </c>
      <c r="B443" s="364" t="s">
        <v>3146</v>
      </c>
      <c r="C443" s="363" t="s">
        <v>422</v>
      </c>
      <c r="D443" s="377">
        <v>16</v>
      </c>
      <c r="E443" s="375" t="s">
        <v>2894</v>
      </c>
      <c r="F443" s="415">
        <f t="shared" si="15"/>
        <v>0.45714285714285713</v>
      </c>
      <c r="G443" s="407">
        <v>1</v>
      </c>
      <c r="H443" s="413">
        <f t="shared" si="14"/>
        <v>0.45714285714285713</v>
      </c>
      <c r="I443" s="374"/>
    </row>
    <row r="444" spans="1:9" s="366" customFormat="1" x14ac:dyDescent="0.25">
      <c r="A444" s="373">
        <v>31</v>
      </c>
      <c r="B444" s="364" t="s">
        <v>3147</v>
      </c>
      <c r="C444" s="363" t="s">
        <v>13</v>
      </c>
      <c r="D444" s="363">
        <v>5</v>
      </c>
      <c r="E444" s="375" t="s">
        <v>2894</v>
      </c>
      <c r="F444" s="415">
        <f t="shared" si="15"/>
        <v>0.14285714285714285</v>
      </c>
      <c r="G444" s="407">
        <v>1</v>
      </c>
      <c r="H444" s="413">
        <f t="shared" si="14"/>
        <v>0.14285714285714285</v>
      </c>
      <c r="I444" s="374"/>
    </row>
    <row r="445" spans="1:9" s="366" customFormat="1" x14ac:dyDescent="0.25">
      <c r="A445" s="373">
        <v>32</v>
      </c>
      <c r="B445" s="390" t="s">
        <v>3148</v>
      </c>
      <c r="C445" s="363" t="s">
        <v>65</v>
      </c>
      <c r="D445" s="370">
        <v>3</v>
      </c>
      <c r="E445" s="375" t="s">
        <v>2894</v>
      </c>
      <c r="F445" s="415">
        <f t="shared" si="15"/>
        <v>8.5714285714285715E-2</v>
      </c>
      <c r="G445" s="407">
        <v>1</v>
      </c>
      <c r="H445" s="413">
        <f t="shared" si="14"/>
        <v>8.5714285714285715E-2</v>
      </c>
      <c r="I445" s="374"/>
    </row>
    <row r="446" spans="1:9" s="366" customFormat="1" x14ac:dyDescent="0.25">
      <c r="A446" s="373">
        <v>33</v>
      </c>
      <c r="B446" s="364" t="s">
        <v>3035</v>
      </c>
      <c r="C446" s="363" t="s">
        <v>1348</v>
      </c>
      <c r="D446" s="377">
        <v>1</v>
      </c>
      <c r="E446" s="375" t="s">
        <v>2894</v>
      </c>
      <c r="F446" s="415">
        <f t="shared" si="15"/>
        <v>2.8571428571428571E-2</v>
      </c>
      <c r="G446" s="407">
        <v>1</v>
      </c>
      <c r="H446" s="413">
        <f t="shared" si="14"/>
        <v>2.8571428571428571E-2</v>
      </c>
      <c r="I446" s="374"/>
    </row>
    <row r="447" spans="1:9" s="366" customFormat="1" x14ac:dyDescent="0.25">
      <c r="A447" s="373">
        <v>34</v>
      </c>
      <c r="B447" s="364" t="s">
        <v>3036</v>
      </c>
      <c r="C447" s="363" t="s">
        <v>65</v>
      </c>
      <c r="D447" s="377">
        <v>35</v>
      </c>
      <c r="E447" s="375" t="s">
        <v>2894</v>
      </c>
      <c r="F447" s="415">
        <f t="shared" si="15"/>
        <v>1</v>
      </c>
      <c r="G447" s="407">
        <v>1</v>
      </c>
      <c r="H447" s="413">
        <f t="shared" si="14"/>
        <v>1</v>
      </c>
      <c r="I447" s="374"/>
    </row>
    <row r="448" spans="1:9" s="366" customFormat="1" x14ac:dyDescent="0.25">
      <c r="A448" s="373">
        <v>35</v>
      </c>
      <c r="B448" s="364" t="s">
        <v>3037</v>
      </c>
      <c r="C448" s="363" t="s">
        <v>65</v>
      </c>
      <c r="D448" s="377">
        <v>1</v>
      </c>
      <c r="E448" s="391" t="s">
        <v>2908</v>
      </c>
      <c r="F448" s="415">
        <f t="shared" si="15"/>
        <v>2.8571428571428571E-2</v>
      </c>
      <c r="G448" s="407">
        <v>1</v>
      </c>
      <c r="H448" s="413">
        <f t="shared" si="14"/>
        <v>2.8571428571428571E-2</v>
      </c>
      <c r="I448" s="374"/>
    </row>
    <row r="449" spans="1:9" s="366" customFormat="1" x14ac:dyDescent="0.25">
      <c r="A449" s="373">
        <v>36</v>
      </c>
      <c r="B449" s="364" t="s">
        <v>3038</v>
      </c>
      <c r="C449" s="363" t="s">
        <v>65</v>
      </c>
      <c r="D449" s="377">
        <v>35</v>
      </c>
      <c r="E449" s="375" t="s">
        <v>2894</v>
      </c>
      <c r="F449" s="415">
        <f t="shared" si="15"/>
        <v>1</v>
      </c>
      <c r="G449" s="407">
        <v>1</v>
      </c>
      <c r="H449" s="413">
        <f t="shared" si="14"/>
        <v>1</v>
      </c>
      <c r="I449" s="374"/>
    </row>
    <row r="450" spans="1:9" s="366" customFormat="1" x14ac:dyDescent="0.25">
      <c r="A450" s="373">
        <v>37</v>
      </c>
      <c r="B450" s="364" t="s">
        <v>3039</v>
      </c>
      <c r="C450" s="363" t="s">
        <v>108</v>
      </c>
      <c r="D450" s="377">
        <v>35</v>
      </c>
      <c r="E450" s="375" t="s">
        <v>2894</v>
      </c>
      <c r="F450" s="415">
        <f t="shared" si="15"/>
        <v>1</v>
      </c>
      <c r="G450" s="407">
        <v>1</v>
      </c>
      <c r="H450" s="413">
        <f t="shared" si="14"/>
        <v>1</v>
      </c>
      <c r="I450" s="374"/>
    </row>
    <row r="451" spans="1:9" s="366" customFormat="1" x14ac:dyDescent="0.25">
      <c r="A451" s="373">
        <v>38</v>
      </c>
      <c r="B451" s="364" t="s">
        <v>3042</v>
      </c>
      <c r="C451" s="363" t="s">
        <v>13</v>
      </c>
      <c r="D451" s="363">
        <v>1</v>
      </c>
      <c r="E451" s="375" t="s">
        <v>2894</v>
      </c>
      <c r="F451" s="415">
        <f t="shared" si="15"/>
        <v>2.8571428571428571E-2</v>
      </c>
      <c r="G451" s="407">
        <v>1</v>
      </c>
      <c r="H451" s="413">
        <f t="shared" si="14"/>
        <v>2.8571428571428571E-2</v>
      </c>
      <c r="I451" s="374"/>
    </row>
    <row r="452" spans="1:9" s="366" customFormat="1" x14ac:dyDescent="0.25">
      <c r="A452" s="373">
        <v>39</v>
      </c>
      <c r="B452" s="364" t="s">
        <v>3043</v>
      </c>
      <c r="C452" s="363" t="s">
        <v>13</v>
      </c>
      <c r="D452" s="363">
        <v>1</v>
      </c>
      <c r="E452" s="375" t="s">
        <v>2894</v>
      </c>
      <c r="F452" s="415">
        <f t="shared" si="15"/>
        <v>2.8571428571428571E-2</v>
      </c>
      <c r="G452" s="407">
        <v>1</v>
      </c>
      <c r="H452" s="413">
        <f t="shared" si="14"/>
        <v>2.8571428571428571E-2</v>
      </c>
      <c r="I452" s="374"/>
    </row>
    <row r="453" spans="1:9" s="366" customFormat="1" x14ac:dyDescent="0.25">
      <c r="A453" s="373">
        <v>40</v>
      </c>
      <c r="B453" s="364" t="s">
        <v>3044</v>
      </c>
      <c r="C453" s="363" t="s">
        <v>13</v>
      </c>
      <c r="D453" s="363">
        <v>1</v>
      </c>
      <c r="E453" s="375" t="s">
        <v>2894</v>
      </c>
      <c r="F453" s="415">
        <f t="shared" si="15"/>
        <v>2.8571428571428571E-2</v>
      </c>
      <c r="G453" s="407">
        <v>1</v>
      </c>
      <c r="H453" s="413">
        <f t="shared" si="14"/>
        <v>2.8571428571428571E-2</v>
      </c>
      <c r="I453" s="374"/>
    </row>
    <row r="454" spans="1:9" s="366" customFormat="1" x14ac:dyDescent="0.25">
      <c r="A454" s="373">
        <v>41</v>
      </c>
      <c r="B454" s="364" t="s">
        <v>3045</v>
      </c>
      <c r="C454" s="363" t="s">
        <v>13</v>
      </c>
      <c r="D454" s="363">
        <v>1</v>
      </c>
      <c r="E454" s="375" t="s">
        <v>2894</v>
      </c>
      <c r="F454" s="415">
        <f t="shared" si="15"/>
        <v>2.8571428571428571E-2</v>
      </c>
      <c r="G454" s="407">
        <v>1</v>
      </c>
      <c r="H454" s="413">
        <f t="shared" si="14"/>
        <v>2.8571428571428571E-2</v>
      </c>
      <c r="I454" s="374"/>
    </row>
    <row r="455" spans="1:9" s="366" customFormat="1" x14ac:dyDescent="0.25">
      <c r="A455" s="373">
        <v>42</v>
      </c>
      <c r="B455" s="364" t="s">
        <v>3056</v>
      </c>
      <c r="C455" s="367" t="s">
        <v>13</v>
      </c>
      <c r="D455" s="367">
        <v>1</v>
      </c>
      <c r="E455" s="375" t="s">
        <v>2894</v>
      </c>
      <c r="F455" s="415">
        <f t="shared" si="15"/>
        <v>2.8571428571428571E-2</v>
      </c>
      <c r="G455" s="407">
        <v>1</v>
      </c>
      <c r="H455" s="413">
        <f t="shared" si="14"/>
        <v>2.8571428571428571E-2</v>
      </c>
      <c r="I455" s="374"/>
    </row>
    <row r="456" spans="1:9" s="366" customFormat="1" x14ac:dyDescent="0.25">
      <c r="A456" s="373">
        <v>43</v>
      </c>
      <c r="B456" s="364" t="s">
        <v>3149</v>
      </c>
      <c r="C456" s="367" t="s">
        <v>13</v>
      </c>
      <c r="D456" s="367">
        <v>2</v>
      </c>
      <c r="E456" s="375" t="s">
        <v>2894</v>
      </c>
      <c r="F456" s="415">
        <f t="shared" si="15"/>
        <v>5.7142857142857141E-2</v>
      </c>
      <c r="G456" s="407">
        <v>1</v>
      </c>
      <c r="H456" s="413">
        <f t="shared" si="14"/>
        <v>5.7142857142857141E-2</v>
      </c>
      <c r="I456" s="374"/>
    </row>
    <row r="457" spans="1:9" s="366" customFormat="1" x14ac:dyDescent="0.25">
      <c r="A457" s="373">
        <v>44</v>
      </c>
      <c r="B457" s="364" t="s">
        <v>3150</v>
      </c>
      <c r="C457" s="367" t="s">
        <v>13</v>
      </c>
      <c r="D457" s="367">
        <v>2</v>
      </c>
      <c r="E457" s="375" t="s">
        <v>2894</v>
      </c>
      <c r="F457" s="415">
        <f t="shared" si="15"/>
        <v>5.7142857142857141E-2</v>
      </c>
      <c r="G457" s="407">
        <v>2</v>
      </c>
      <c r="H457" s="413">
        <f t="shared" si="14"/>
        <v>2.8571428571428571E-2</v>
      </c>
      <c r="I457" s="374"/>
    </row>
    <row r="458" spans="1:9" s="366" customFormat="1" x14ac:dyDescent="0.25">
      <c r="A458" s="373">
        <v>45</v>
      </c>
      <c r="B458" s="364" t="s">
        <v>3106</v>
      </c>
      <c r="C458" s="367" t="s">
        <v>13</v>
      </c>
      <c r="D458" s="367">
        <v>5</v>
      </c>
      <c r="E458" s="375" t="s">
        <v>2894</v>
      </c>
      <c r="F458" s="415">
        <f t="shared" si="15"/>
        <v>0.14285714285714285</v>
      </c>
      <c r="G458" s="407">
        <v>2</v>
      </c>
      <c r="H458" s="413">
        <f t="shared" ref="H458:H521" si="16">F458/G458</f>
        <v>7.1428571428571425E-2</v>
      </c>
      <c r="I458" s="374"/>
    </row>
    <row r="459" spans="1:9" s="366" customFormat="1" x14ac:dyDescent="0.25">
      <c r="A459" s="373">
        <v>46</v>
      </c>
      <c r="B459" s="364" t="s">
        <v>3107</v>
      </c>
      <c r="C459" s="367" t="s">
        <v>13</v>
      </c>
      <c r="D459" s="367">
        <v>2</v>
      </c>
      <c r="E459" s="363" t="s">
        <v>2894</v>
      </c>
      <c r="F459" s="415">
        <f t="shared" si="15"/>
        <v>5.7142857142857141E-2</v>
      </c>
      <c r="G459" s="399">
        <v>2</v>
      </c>
      <c r="H459" s="413">
        <f t="shared" si="16"/>
        <v>2.8571428571428571E-2</v>
      </c>
      <c r="I459" s="374"/>
    </row>
    <row r="460" spans="1:9" s="366" customFormat="1" x14ac:dyDescent="0.25">
      <c r="A460" s="373">
        <v>47</v>
      </c>
      <c r="B460" s="364" t="s">
        <v>3058</v>
      </c>
      <c r="C460" s="370" t="s">
        <v>13</v>
      </c>
      <c r="D460" s="367">
        <v>2</v>
      </c>
      <c r="E460" s="363" t="s">
        <v>2894</v>
      </c>
      <c r="F460" s="415">
        <f t="shared" si="15"/>
        <v>5.7142857142857141E-2</v>
      </c>
      <c r="G460" s="399">
        <v>2</v>
      </c>
      <c r="H460" s="413">
        <f t="shared" si="16"/>
        <v>2.8571428571428571E-2</v>
      </c>
      <c r="I460" s="374"/>
    </row>
    <row r="461" spans="1:9" s="366" customFormat="1" x14ac:dyDescent="0.25">
      <c r="A461" s="373">
        <v>48</v>
      </c>
      <c r="B461" s="364" t="s">
        <v>3113</v>
      </c>
      <c r="C461" s="370" t="s">
        <v>13</v>
      </c>
      <c r="D461" s="367"/>
      <c r="E461" s="363" t="s">
        <v>2894</v>
      </c>
      <c r="F461" s="415">
        <f t="shared" si="15"/>
        <v>0</v>
      </c>
      <c r="G461" s="399">
        <v>2</v>
      </c>
      <c r="H461" s="413">
        <f t="shared" si="16"/>
        <v>0</v>
      </c>
      <c r="I461" s="374"/>
    </row>
    <row r="462" spans="1:9" s="366" customFormat="1" x14ac:dyDescent="0.25">
      <c r="A462" s="373">
        <v>49</v>
      </c>
      <c r="B462" s="364" t="s">
        <v>3122</v>
      </c>
      <c r="C462" s="363" t="s">
        <v>13</v>
      </c>
      <c r="D462" s="363">
        <v>1</v>
      </c>
      <c r="E462" s="363" t="s">
        <v>2894</v>
      </c>
      <c r="F462" s="415">
        <f t="shared" si="15"/>
        <v>2.8571428571428571E-2</v>
      </c>
      <c r="G462" s="399">
        <v>2</v>
      </c>
      <c r="H462" s="413">
        <f t="shared" si="16"/>
        <v>1.4285714285714285E-2</v>
      </c>
      <c r="I462" s="374"/>
    </row>
    <row r="463" spans="1:9" s="366" customFormat="1" x14ac:dyDescent="0.25">
      <c r="A463" s="373">
        <v>50</v>
      </c>
      <c r="B463" s="364" t="s">
        <v>3151</v>
      </c>
      <c r="C463" s="363" t="s">
        <v>13</v>
      </c>
      <c r="D463" s="363">
        <v>2</v>
      </c>
      <c r="E463" s="363" t="s">
        <v>2894</v>
      </c>
      <c r="F463" s="415">
        <f t="shared" si="15"/>
        <v>5.7142857142857141E-2</v>
      </c>
      <c r="G463" s="399">
        <v>1</v>
      </c>
      <c r="H463" s="413">
        <f t="shared" si="16"/>
        <v>5.7142857142857141E-2</v>
      </c>
      <c r="I463" s="374"/>
    </row>
    <row r="464" spans="1:9" s="366" customFormat="1" x14ac:dyDescent="0.25">
      <c r="A464" s="373">
        <v>51</v>
      </c>
      <c r="B464" s="364" t="s">
        <v>3060</v>
      </c>
      <c r="C464" s="363" t="s">
        <v>13</v>
      </c>
      <c r="D464" s="363">
        <v>2</v>
      </c>
      <c r="E464" s="363" t="s">
        <v>2894</v>
      </c>
      <c r="F464" s="415">
        <f t="shared" si="15"/>
        <v>5.7142857142857141E-2</v>
      </c>
      <c r="G464" s="399">
        <v>1</v>
      </c>
      <c r="H464" s="413">
        <f t="shared" si="16"/>
        <v>5.7142857142857141E-2</v>
      </c>
      <c r="I464" s="374"/>
    </row>
    <row r="465" spans="1:9" s="366" customFormat="1" x14ac:dyDescent="0.25">
      <c r="A465" s="373">
        <v>52</v>
      </c>
      <c r="B465" s="364" t="s">
        <v>3061</v>
      </c>
      <c r="C465" s="363" t="s">
        <v>13</v>
      </c>
      <c r="D465" s="363">
        <v>2</v>
      </c>
      <c r="E465" s="363" t="s">
        <v>2894</v>
      </c>
      <c r="F465" s="415">
        <f t="shared" si="15"/>
        <v>5.7142857142857141E-2</v>
      </c>
      <c r="G465" s="399">
        <v>1</v>
      </c>
      <c r="H465" s="413">
        <f t="shared" si="16"/>
        <v>5.7142857142857141E-2</v>
      </c>
      <c r="I465" s="374"/>
    </row>
    <row r="466" spans="1:9" s="366" customFormat="1" x14ac:dyDescent="0.25">
      <c r="A466" s="373">
        <v>53</v>
      </c>
      <c r="B466" s="364" t="s">
        <v>3062</v>
      </c>
      <c r="C466" s="363" t="s">
        <v>13</v>
      </c>
      <c r="D466" s="363">
        <v>2</v>
      </c>
      <c r="E466" s="363" t="s">
        <v>2894</v>
      </c>
      <c r="F466" s="415">
        <f t="shared" si="15"/>
        <v>5.7142857142857141E-2</v>
      </c>
      <c r="G466" s="399">
        <v>1</v>
      </c>
      <c r="H466" s="413">
        <f t="shared" si="16"/>
        <v>5.7142857142857141E-2</v>
      </c>
      <c r="I466" s="374"/>
    </row>
    <row r="467" spans="1:9" s="366" customFormat="1" x14ac:dyDescent="0.25">
      <c r="A467" s="373">
        <v>54</v>
      </c>
      <c r="B467" s="364" t="s">
        <v>3152</v>
      </c>
      <c r="C467" s="363" t="s">
        <v>65</v>
      </c>
      <c r="D467" s="363">
        <v>1</v>
      </c>
      <c r="E467" s="363" t="s">
        <v>2894</v>
      </c>
      <c r="F467" s="415">
        <f t="shared" si="15"/>
        <v>2.8571428571428571E-2</v>
      </c>
      <c r="G467" s="399">
        <v>2</v>
      </c>
      <c r="H467" s="413">
        <f t="shared" si="16"/>
        <v>1.4285714285714285E-2</v>
      </c>
      <c r="I467" s="374"/>
    </row>
    <row r="468" spans="1:9" s="366" customFormat="1" x14ac:dyDescent="0.25">
      <c r="A468" s="373">
        <v>55</v>
      </c>
      <c r="B468" s="364" t="s">
        <v>3063</v>
      </c>
      <c r="C468" s="363" t="s">
        <v>65</v>
      </c>
      <c r="D468" s="367">
        <v>3</v>
      </c>
      <c r="E468" s="367" t="s">
        <v>2894</v>
      </c>
      <c r="F468" s="415">
        <f t="shared" si="15"/>
        <v>8.5714285714285715E-2</v>
      </c>
      <c r="G468" s="400">
        <v>2</v>
      </c>
      <c r="H468" s="413">
        <f t="shared" si="16"/>
        <v>4.2857142857142858E-2</v>
      </c>
      <c r="I468" s="374"/>
    </row>
    <row r="469" spans="1:9" s="366" customFormat="1" x14ac:dyDescent="0.25">
      <c r="A469" s="373">
        <v>56</v>
      </c>
      <c r="B469" s="364" t="s">
        <v>466</v>
      </c>
      <c r="C469" s="363" t="s">
        <v>65</v>
      </c>
      <c r="D469" s="367">
        <v>3</v>
      </c>
      <c r="E469" s="367" t="s">
        <v>2894</v>
      </c>
      <c r="F469" s="415">
        <f t="shared" si="15"/>
        <v>8.5714285714285715E-2</v>
      </c>
      <c r="G469" s="400">
        <v>1</v>
      </c>
      <c r="H469" s="413">
        <f t="shared" si="16"/>
        <v>8.5714285714285715E-2</v>
      </c>
      <c r="I469" s="374"/>
    </row>
    <row r="470" spans="1:9" s="366" customFormat="1" x14ac:dyDescent="0.25">
      <c r="A470" s="373">
        <v>57</v>
      </c>
      <c r="B470" s="364" t="s">
        <v>3064</v>
      </c>
      <c r="C470" s="363" t="s">
        <v>65</v>
      </c>
      <c r="D470" s="367">
        <v>3</v>
      </c>
      <c r="E470" s="367" t="s">
        <v>2894</v>
      </c>
      <c r="F470" s="415">
        <f t="shared" si="15"/>
        <v>8.5714285714285715E-2</v>
      </c>
      <c r="G470" s="400">
        <v>1</v>
      </c>
      <c r="H470" s="413">
        <f t="shared" si="16"/>
        <v>8.5714285714285715E-2</v>
      </c>
      <c r="I470" s="374"/>
    </row>
    <row r="471" spans="1:9" s="366" customFormat="1" x14ac:dyDescent="0.25">
      <c r="A471" s="373">
        <v>58</v>
      </c>
      <c r="B471" s="364" t="s">
        <v>3065</v>
      </c>
      <c r="C471" s="363" t="s">
        <v>13</v>
      </c>
      <c r="D471" s="363">
        <v>1</v>
      </c>
      <c r="E471" s="367" t="s">
        <v>2894</v>
      </c>
      <c r="F471" s="415">
        <f t="shared" si="15"/>
        <v>2.8571428571428571E-2</v>
      </c>
      <c r="G471" s="400">
        <v>2</v>
      </c>
      <c r="H471" s="413">
        <f t="shared" si="16"/>
        <v>1.4285714285714285E-2</v>
      </c>
      <c r="I471" s="374"/>
    </row>
    <row r="472" spans="1:9" s="366" customFormat="1" x14ac:dyDescent="0.25">
      <c r="A472" s="373">
        <v>59</v>
      </c>
      <c r="B472" s="364" t="s">
        <v>3048</v>
      </c>
      <c r="C472" s="363" t="s">
        <v>13</v>
      </c>
      <c r="D472" s="363">
        <v>5</v>
      </c>
      <c r="E472" s="367" t="s">
        <v>2894</v>
      </c>
      <c r="F472" s="415">
        <f t="shared" si="15"/>
        <v>0.14285714285714285</v>
      </c>
      <c r="G472" s="400">
        <v>2</v>
      </c>
      <c r="H472" s="413">
        <f t="shared" si="16"/>
        <v>7.1428571428571425E-2</v>
      </c>
      <c r="I472" s="374"/>
    </row>
    <row r="473" spans="1:9" s="366" customFormat="1" x14ac:dyDescent="0.25">
      <c r="A473" s="373">
        <v>60</v>
      </c>
      <c r="B473" s="364" t="s">
        <v>3110</v>
      </c>
      <c r="C473" s="363" t="s">
        <v>13</v>
      </c>
      <c r="D473" s="363">
        <v>5</v>
      </c>
      <c r="E473" s="367" t="s">
        <v>2894</v>
      </c>
      <c r="F473" s="415">
        <f t="shared" si="15"/>
        <v>0.14285714285714285</v>
      </c>
      <c r="G473" s="400">
        <v>2</v>
      </c>
      <c r="H473" s="413">
        <f t="shared" si="16"/>
        <v>7.1428571428571425E-2</v>
      </c>
      <c r="I473" s="374"/>
    </row>
    <row r="474" spans="1:9" s="366" customFormat="1" x14ac:dyDescent="0.25">
      <c r="A474" s="373">
        <v>61</v>
      </c>
      <c r="B474" s="364" t="s">
        <v>3153</v>
      </c>
      <c r="C474" s="363" t="s">
        <v>13</v>
      </c>
      <c r="D474" s="363">
        <v>5</v>
      </c>
      <c r="E474" s="363" t="s">
        <v>2894</v>
      </c>
      <c r="F474" s="415">
        <f t="shared" si="15"/>
        <v>0.14285714285714285</v>
      </c>
      <c r="G474" s="399">
        <v>2</v>
      </c>
      <c r="H474" s="413">
        <f t="shared" si="16"/>
        <v>7.1428571428571425E-2</v>
      </c>
      <c r="I474" s="374"/>
    </row>
    <row r="475" spans="1:9" s="366" customFormat="1" x14ac:dyDescent="0.25">
      <c r="A475" s="373">
        <v>62</v>
      </c>
      <c r="B475" s="364" t="s">
        <v>3154</v>
      </c>
      <c r="C475" s="363" t="s">
        <v>65</v>
      </c>
      <c r="D475" s="363">
        <v>2</v>
      </c>
      <c r="E475" s="363" t="s">
        <v>2894</v>
      </c>
      <c r="F475" s="415">
        <f t="shared" si="15"/>
        <v>5.7142857142857141E-2</v>
      </c>
      <c r="G475" s="399">
        <v>2</v>
      </c>
      <c r="H475" s="413">
        <f t="shared" si="16"/>
        <v>2.8571428571428571E-2</v>
      </c>
      <c r="I475" s="374"/>
    </row>
    <row r="476" spans="1:9" s="366" customFormat="1" x14ac:dyDescent="0.25">
      <c r="A476" s="373">
        <v>63</v>
      </c>
      <c r="B476" s="364" t="s">
        <v>3073</v>
      </c>
      <c r="C476" s="363" t="s">
        <v>65</v>
      </c>
      <c r="D476" s="363">
        <v>2</v>
      </c>
      <c r="E476" s="363" t="s">
        <v>2894</v>
      </c>
      <c r="F476" s="415">
        <f t="shared" si="15"/>
        <v>5.7142857142857141E-2</v>
      </c>
      <c r="G476" s="399">
        <v>2</v>
      </c>
      <c r="H476" s="413">
        <f t="shared" si="16"/>
        <v>2.8571428571428571E-2</v>
      </c>
      <c r="I476" s="374"/>
    </row>
    <row r="477" spans="1:9" s="366" customFormat="1" x14ac:dyDescent="0.25">
      <c r="A477" s="373">
        <v>64</v>
      </c>
      <c r="B477" s="390" t="s">
        <v>3155</v>
      </c>
      <c r="C477" s="363" t="s">
        <v>13</v>
      </c>
      <c r="D477" s="363">
        <v>15</v>
      </c>
      <c r="E477" s="363" t="s">
        <v>2894</v>
      </c>
      <c r="F477" s="415">
        <f t="shared" si="15"/>
        <v>0.42857142857142855</v>
      </c>
      <c r="G477" s="399">
        <v>1</v>
      </c>
      <c r="H477" s="413">
        <f t="shared" si="16"/>
        <v>0.42857142857142855</v>
      </c>
      <c r="I477" s="374"/>
    </row>
    <row r="478" spans="1:9" s="366" customFormat="1" x14ac:dyDescent="0.25">
      <c r="A478" s="373">
        <v>65</v>
      </c>
      <c r="B478" s="364" t="s">
        <v>3156</v>
      </c>
      <c r="C478" s="363" t="s">
        <v>13</v>
      </c>
      <c r="D478" s="363">
        <v>5</v>
      </c>
      <c r="E478" s="363" t="s">
        <v>2894</v>
      </c>
      <c r="F478" s="415">
        <f t="shared" si="15"/>
        <v>0.14285714285714285</v>
      </c>
      <c r="G478" s="399">
        <v>2</v>
      </c>
      <c r="H478" s="413">
        <f t="shared" si="16"/>
        <v>7.1428571428571425E-2</v>
      </c>
      <c r="I478" s="374"/>
    </row>
    <row r="479" spans="1:9" s="366" customFormat="1" x14ac:dyDescent="0.25">
      <c r="A479" s="373">
        <v>66</v>
      </c>
      <c r="B479" s="364" t="s">
        <v>3157</v>
      </c>
      <c r="C479" s="363" t="s">
        <v>3047</v>
      </c>
      <c r="D479" s="363">
        <v>35</v>
      </c>
      <c r="E479" s="363" t="s">
        <v>2894</v>
      </c>
      <c r="F479" s="415">
        <f t="shared" ref="F479:F527" si="17">D479/35</f>
        <v>1</v>
      </c>
      <c r="G479" s="399">
        <v>2</v>
      </c>
      <c r="H479" s="413">
        <f t="shared" si="16"/>
        <v>0.5</v>
      </c>
      <c r="I479" s="374"/>
    </row>
    <row r="480" spans="1:9" s="366" customFormat="1" x14ac:dyDescent="0.25">
      <c r="A480" s="373">
        <v>67</v>
      </c>
      <c r="B480" s="364" t="s">
        <v>3158</v>
      </c>
      <c r="C480" s="363" t="s">
        <v>13</v>
      </c>
      <c r="D480" s="363">
        <v>15</v>
      </c>
      <c r="E480" s="363" t="s">
        <v>2894</v>
      </c>
      <c r="F480" s="415">
        <f t="shared" si="17"/>
        <v>0.42857142857142855</v>
      </c>
      <c r="G480" s="399">
        <v>1</v>
      </c>
      <c r="H480" s="413">
        <f t="shared" si="16"/>
        <v>0.42857142857142855</v>
      </c>
      <c r="I480" s="374"/>
    </row>
    <row r="481" spans="1:9" s="366" customFormat="1" x14ac:dyDescent="0.25">
      <c r="A481" s="373">
        <v>68</v>
      </c>
      <c r="B481" s="390" t="s">
        <v>3123</v>
      </c>
      <c r="C481" s="389" t="s">
        <v>13</v>
      </c>
      <c r="D481" s="389">
        <v>15</v>
      </c>
      <c r="E481" s="363" t="s">
        <v>2911</v>
      </c>
      <c r="F481" s="415">
        <f t="shared" si="17"/>
        <v>0.42857142857142855</v>
      </c>
      <c r="G481" s="399">
        <v>1</v>
      </c>
      <c r="H481" s="413">
        <f t="shared" si="16"/>
        <v>0.42857142857142855</v>
      </c>
      <c r="I481" s="374"/>
    </row>
    <row r="482" spans="1:9" s="366" customFormat="1" x14ac:dyDescent="0.25">
      <c r="A482" s="373">
        <v>69</v>
      </c>
      <c r="B482" s="390" t="s">
        <v>3124</v>
      </c>
      <c r="C482" s="389" t="s">
        <v>13</v>
      </c>
      <c r="D482" s="389">
        <v>15</v>
      </c>
      <c r="E482" s="363" t="s">
        <v>2911</v>
      </c>
      <c r="F482" s="415">
        <f t="shared" si="17"/>
        <v>0.42857142857142855</v>
      </c>
      <c r="G482" s="399">
        <v>1</v>
      </c>
      <c r="H482" s="413">
        <f t="shared" si="16"/>
        <v>0.42857142857142855</v>
      </c>
      <c r="I482" s="374"/>
    </row>
    <row r="483" spans="1:9" s="366" customFormat="1" x14ac:dyDescent="0.25">
      <c r="A483" s="373">
        <v>70</v>
      </c>
      <c r="B483" s="390" t="s">
        <v>3125</v>
      </c>
      <c r="C483" s="389" t="s">
        <v>13</v>
      </c>
      <c r="D483" s="389">
        <v>15</v>
      </c>
      <c r="E483" s="363" t="s">
        <v>2911</v>
      </c>
      <c r="F483" s="415">
        <f t="shared" si="17"/>
        <v>0.42857142857142855</v>
      </c>
      <c r="G483" s="399">
        <v>1</v>
      </c>
      <c r="H483" s="413">
        <f t="shared" si="16"/>
        <v>0.42857142857142855</v>
      </c>
      <c r="I483" s="374"/>
    </row>
    <row r="484" spans="1:9" s="366" customFormat="1" x14ac:dyDescent="0.25">
      <c r="A484" s="373">
        <v>71</v>
      </c>
      <c r="B484" s="390" t="s">
        <v>3126</v>
      </c>
      <c r="C484" s="389" t="s">
        <v>13</v>
      </c>
      <c r="D484" s="389">
        <v>15</v>
      </c>
      <c r="E484" s="363" t="s">
        <v>2911</v>
      </c>
      <c r="F484" s="415">
        <f t="shared" si="17"/>
        <v>0.42857142857142855</v>
      </c>
      <c r="G484" s="399">
        <v>1</v>
      </c>
      <c r="H484" s="413">
        <f t="shared" si="16"/>
        <v>0.42857142857142855</v>
      </c>
      <c r="I484" s="374"/>
    </row>
    <row r="485" spans="1:9" s="366" customFormat="1" x14ac:dyDescent="0.25">
      <c r="A485" s="373">
        <v>72</v>
      </c>
      <c r="B485" s="364" t="s">
        <v>3159</v>
      </c>
      <c r="C485" s="363" t="s">
        <v>108</v>
      </c>
      <c r="D485" s="363">
        <v>10</v>
      </c>
      <c r="E485" s="363" t="s">
        <v>2894</v>
      </c>
      <c r="F485" s="415">
        <f t="shared" si="17"/>
        <v>0.2857142857142857</v>
      </c>
      <c r="G485" s="399">
        <v>1</v>
      </c>
      <c r="H485" s="413">
        <f t="shared" si="16"/>
        <v>0.2857142857142857</v>
      </c>
      <c r="I485" s="374"/>
    </row>
    <row r="486" spans="1:9" s="366" customFormat="1" x14ac:dyDescent="0.25">
      <c r="A486" s="373">
        <v>73</v>
      </c>
      <c r="B486" s="369" t="s">
        <v>2998</v>
      </c>
      <c r="C486" s="371" t="s">
        <v>65</v>
      </c>
      <c r="D486" s="371">
        <v>1</v>
      </c>
      <c r="E486" s="363" t="s">
        <v>2911</v>
      </c>
      <c r="F486" s="415">
        <f t="shared" si="17"/>
        <v>2.8571428571428571E-2</v>
      </c>
      <c r="G486" s="399">
        <v>3</v>
      </c>
      <c r="H486" s="413">
        <f t="shared" si="16"/>
        <v>9.5238095238095229E-3</v>
      </c>
      <c r="I486" s="374"/>
    </row>
    <row r="487" spans="1:9" s="366" customFormat="1" x14ac:dyDescent="0.25">
      <c r="A487" s="373">
        <v>74</v>
      </c>
      <c r="B487" s="364" t="s">
        <v>3160</v>
      </c>
      <c r="C487" s="363" t="s">
        <v>13</v>
      </c>
      <c r="D487" s="363">
        <v>15</v>
      </c>
      <c r="E487" s="363" t="s">
        <v>2894</v>
      </c>
      <c r="F487" s="415">
        <f t="shared" si="17"/>
        <v>0.42857142857142855</v>
      </c>
      <c r="G487" s="399">
        <v>1</v>
      </c>
      <c r="H487" s="413">
        <f t="shared" si="16"/>
        <v>0.42857142857142855</v>
      </c>
      <c r="I487" s="374"/>
    </row>
    <row r="488" spans="1:9" s="366" customFormat="1" x14ac:dyDescent="0.25">
      <c r="A488" s="373">
        <v>75</v>
      </c>
      <c r="B488" s="388" t="s">
        <v>3161</v>
      </c>
      <c r="C488" s="363" t="s">
        <v>13</v>
      </c>
      <c r="D488" s="363">
        <v>5</v>
      </c>
      <c r="E488" s="363" t="s">
        <v>2894</v>
      </c>
      <c r="F488" s="415">
        <f t="shared" si="17"/>
        <v>0.14285714285714285</v>
      </c>
      <c r="G488" s="399">
        <v>1</v>
      </c>
      <c r="H488" s="413">
        <f t="shared" si="16"/>
        <v>0.14285714285714285</v>
      </c>
      <c r="I488" s="374"/>
    </row>
    <row r="489" spans="1:9" s="366" customFormat="1" x14ac:dyDescent="0.25">
      <c r="A489" s="373">
        <v>76</v>
      </c>
      <c r="B489" s="364" t="s">
        <v>3087</v>
      </c>
      <c r="C489" s="363" t="s">
        <v>13</v>
      </c>
      <c r="D489" s="363">
        <v>1</v>
      </c>
      <c r="E489" s="363" t="s">
        <v>2894</v>
      </c>
      <c r="F489" s="415">
        <f t="shared" si="17"/>
        <v>2.8571428571428571E-2</v>
      </c>
      <c r="G489" s="399">
        <v>1</v>
      </c>
      <c r="H489" s="413">
        <f t="shared" si="16"/>
        <v>2.8571428571428571E-2</v>
      </c>
      <c r="I489" s="374"/>
    </row>
    <row r="490" spans="1:9" s="366" customFormat="1" x14ac:dyDescent="0.25">
      <c r="A490" s="373">
        <v>77</v>
      </c>
      <c r="B490" s="364" t="s">
        <v>3162</v>
      </c>
      <c r="C490" s="363" t="s">
        <v>13</v>
      </c>
      <c r="D490" s="363">
        <v>1</v>
      </c>
      <c r="E490" s="363" t="s">
        <v>2908</v>
      </c>
      <c r="F490" s="415">
        <f t="shared" si="17"/>
        <v>2.8571428571428571E-2</v>
      </c>
      <c r="G490" s="399">
        <v>1</v>
      </c>
      <c r="H490" s="413">
        <f t="shared" si="16"/>
        <v>2.8571428571428571E-2</v>
      </c>
      <c r="I490" s="374"/>
    </row>
    <row r="491" spans="1:9" s="366" customFormat="1" x14ac:dyDescent="0.25">
      <c r="A491" s="373">
        <v>78</v>
      </c>
      <c r="B491" s="364" t="s">
        <v>3002</v>
      </c>
      <c r="C491" s="363" t="s">
        <v>13</v>
      </c>
      <c r="D491" s="363">
        <v>1</v>
      </c>
      <c r="E491" s="363" t="s">
        <v>2908</v>
      </c>
      <c r="F491" s="415">
        <f t="shared" si="17"/>
        <v>2.8571428571428571E-2</v>
      </c>
      <c r="G491" s="399">
        <v>1</v>
      </c>
      <c r="H491" s="413">
        <f t="shared" si="16"/>
        <v>2.8571428571428571E-2</v>
      </c>
      <c r="I491" s="374"/>
    </row>
    <row r="492" spans="1:9" s="366" customFormat="1" x14ac:dyDescent="0.25">
      <c r="A492" s="373">
        <v>79</v>
      </c>
      <c r="B492" s="364" t="s">
        <v>3163</v>
      </c>
      <c r="C492" s="363" t="s">
        <v>13</v>
      </c>
      <c r="D492" s="363">
        <v>1</v>
      </c>
      <c r="E492" s="363" t="s">
        <v>2908</v>
      </c>
      <c r="F492" s="415">
        <f t="shared" si="17"/>
        <v>2.8571428571428571E-2</v>
      </c>
      <c r="G492" s="399">
        <v>1</v>
      </c>
      <c r="H492" s="413">
        <f t="shared" si="16"/>
        <v>2.8571428571428571E-2</v>
      </c>
      <c r="I492" s="374"/>
    </row>
    <row r="493" spans="1:9" s="366" customFormat="1" x14ac:dyDescent="0.25">
      <c r="A493" s="373">
        <v>80</v>
      </c>
      <c r="B493" s="364" t="s">
        <v>3164</v>
      </c>
      <c r="C493" s="363" t="s">
        <v>13</v>
      </c>
      <c r="D493" s="363">
        <v>2</v>
      </c>
      <c r="E493" s="363" t="s">
        <v>2908</v>
      </c>
      <c r="F493" s="415">
        <f t="shared" si="17"/>
        <v>5.7142857142857141E-2</v>
      </c>
      <c r="G493" s="399">
        <v>1</v>
      </c>
      <c r="H493" s="413">
        <f t="shared" si="16"/>
        <v>5.7142857142857141E-2</v>
      </c>
      <c r="I493" s="374"/>
    </row>
    <row r="494" spans="1:9" s="366" customFormat="1" x14ac:dyDescent="0.25">
      <c r="A494" s="373">
        <v>81</v>
      </c>
      <c r="B494" s="364" t="s">
        <v>3165</v>
      </c>
      <c r="C494" s="363" t="s">
        <v>8</v>
      </c>
      <c r="D494" s="363">
        <v>2</v>
      </c>
      <c r="E494" s="363" t="s">
        <v>2908</v>
      </c>
      <c r="F494" s="415">
        <f t="shared" si="17"/>
        <v>5.7142857142857141E-2</v>
      </c>
      <c r="G494" s="399">
        <v>1</v>
      </c>
      <c r="H494" s="413">
        <f t="shared" si="16"/>
        <v>5.7142857142857141E-2</v>
      </c>
      <c r="I494" s="374"/>
    </row>
    <row r="495" spans="1:9" s="366" customFormat="1" x14ac:dyDescent="0.25">
      <c r="A495" s="373">
        <v>82</v>
      </c>
      <c r="B495" s="390" t="s">
        <v>3166</v>
      </c>
      <c r="C495" s="363" t="s">
        <v>13</v>
      </c>
      <c r="D495" s="363">
        <v>2</v>
      </c>
      <c r="E495" s="363" t="s">
        <v>2908</v>
      </c>
      <c r="F495" s="415">
        <f t="shared" si="17"/>
        <v>5.7142857142857141E-2</v>
      </c>
      <c r="G495" s="399">
        <v>1</v>
      </c>
      <c r="H495" s="413">
        <f t="shared" si="16"/>
        <v>5.7142857142857141E-2</v>
      </c>
      <c r="I495" s="374"/>
    </row>
    <row r="496" spans="1:9" s="366" customFormat="1" x14ac:dyDescent="0.25">
      <c r="A496" s="373">
        <v>83</v>
      </c>
      <c r="B496" s="364" t="s">
        <v>3167</v>
      </c>
      <c r="C496" s="363" t="s">
        <v>13</v>
      </c>
      <c r="D496" s="363">
        <v>3</v>
      </c>
      <c r="E496" s="363" t="s">
        <v>2894</v>
      </c>
      <c r="F496" s="415">
        <f t="shared" si="17"/>
        <v>8.5714285714285715E-2</v>
      </c>
      <c r="G496" s="399">
        <v>1</v>
      </c>
      <c r="H496" s="413">
        <f t="shared" si="16"/>
        <v>8.5714285714285715E-2</v>
      </c>
      <c r="I496" s="374"/>
    </row>
    <row r="497" spans="1:9" s="366" customFormat="1" x14ac:dyDescent="0.25">
      <c r="A497" s="373">
        <v>84</v>
      </c>
      <c r="B497" s="364" t="s">
        <v>3168</v>
      </c>
      <c r="C497" s="363" t="s">
        <v>13</v>
      </c>
      <c r="D497" s="363">
        <v>2</v>
      </c>
      <c r="E497" s="363" t="s">
        <v>2894</v>
      </c>
      <c r="F497" s="415">
        <f t="shared" si="17"/>
        <v>5.7142857142857141E-2</v>
      </c>
      <c r="G497" s="399">
        <v>1</v>
      </c>
      <c r="H497" s="413">
        <f t="shared" si="16"/>
        <v>5.7142857142857141E-2</v>
      </c>
      <c r="I497" s="374"/>
    </row>
    <row r="498" spans="1:9" s="366" customFormat="1" x14ac:dyDescent="0.25">
      <c r="A498" s="373">
        <v>85</v>
      </c>
      <c r="B498" s="364" t="s">
        <v>3169</v>
      </c>
      <c r="C498" s="363" t="s">
        <v>13</v>
      </c>
      <c r="D498" s="370">
        <v>2</v>
      </c>
      <c r="E498" s="363" t="s">
        <v>2894</v>
      </c>
      <c r="F498" s="415">
        <f t="shared" si="17"/>
        <v>5.7142857142857141E-2</v>
      </c>
      <c r="G498" s="399">
        <v>1</v>
      </c>
      <c r="H498" s="413">
        <f t="shared" si="16"/>
        <v>5.7142857142857141E-2</v>
      </c>
      <c r="I498" s="374"/>
    </row>
    <row r="499" spans="1:9" s="366" customFormat="1" x14ac:dyDescent="0.25">
      <c r="A499" s="373">
        <v>86</v>
      </c>
      <c r="B499" s="364" t="s">
        <v>3170</v>
      </c>
      <c r="C499" s="363" t="s">
        <v>13</v>
      </c>
      <c r="D499" s="370">
        <v>2</v>
      </c>
      <c r="E499" s="363" t="s">
        <v>2894</v>
      </c>
      <c r="F499" s="415">
        <f t="shared" si="17"/>
        <v>5.7142857142857141E-2</v>
      </c>
      <c r="G499" s="399">
        <v>1</v>
      </c>
      <c r="H499" s="413">
        <f t="shared" si="16"/>
        <v>5.7142857142857141E-2</v>
      </c>
      <c r="I499" s="374"/>
    </row>
    <row r="500" spans="1:9" s="366" customFormat="1" x14ac:dyDescent="0.25">
      <c r="A500" s="373">
        <v>87</v>
      </c>
      <c r="B500" s="364" t="s">
        <v>3139</v>
      </c>
      <c r="C500" s="363" t="s">
        <v>13</v>
      </c>
      <c r="D500" s="389">
        <v>1</v>
      </c>
      <c r="E500" s="363" t="s">
        <v>2894</v>
      </c>
      <c r="F500" s="415">
        <f t="shared" si="17"/>
        <v>2.8571428571428571E-2</v>
      </c>
      <c r="G500" s="399">
        <v>1</v>
      </c>
      <c r="H500" s="413">
        <f t="shared" si="16"/>
        <v>2.8571428571428571E-2</v>
      </c>
      <c r="I500" s="374"/>
    </row>
    <row r="501" spans="1:9" s="366" customFormat="1" x14ac:dyDescent="0.25">
      <c r="A501" s="373">
        <v>88</v>
      </c>
      <c r="B501" s="364" t="s">
        <v>2936</v>
      </c>
      <c r="C501" s="363" t="s">
        <v>2923</v>
      </c>
      <c r="D501" s="363">
        <v>3</v>
      </c>
      <c r="E501" s="363" t="s">
        <v>2894</v>
      </c>
      <c r="F501" s="415">
        <f t="shared" si="17"/>
        <v>8.5714285714285715E-2</v>
      </c>
      <c r="G501" s="399">
        <v>1</v>
      </c>
      <c r="H501" s="413">
        <f t="shared" si="16"/>
        <v>8.5714285714285715E-2</v>
      </c>
      <c r="I501" s="374"/>
    </row>
    <row r="502" spans="1:9" s="366" customFormat="1" x14ac:dyDescent="0.25">
      <c r="A502" s="373">
        <v>89</v>
      </c>
      <c r="B502" s="364" t="s">
        <v>2937</v>
      </c>
      <c r="C502" s="363" t="s">
        <v>2923</v>
      </c>
      <c r="D502" s="363">
        <v>3</v>
      </c>
      <c r="E502" s="363" t="s">
        <v>2894</v>
      </c>
      <c r="F502" s="415">
        <f t="shared" si="17"/>
        <v>8.5714285714285715E-2</v>
      </c>
      <c r="G502" s="399">
        <v>1</v>
      </c>
      <c r="H502" s="413">
        <f t="shared" si="16"/>
        <v>8.5714285714285715E-2</v>
      </c>
      <c r="I502" s="374"/>
    </row>
    <row r="503" spans="1:9" s="366" customFormat="1" x14ac:dyDescent="0.25">
      <c r="A503" s="373">
        <v>90</v>
      </c>
      <c r="B503" s="364" t="s">
        <v>3171</v>
      </c>
      <c r="C503" s="363" t="s">
        <v>13</v>
      </c>
      <c r="D503" s="363">
        <v>2</v>
      </c>
      <c r="E503" s="363" t="s">
        <v>2894</v>
      </c>
      <c r="F503" s="415">
        <f t="shared" si="17"/>
        <v>5.7142857142857141E-2</v>
      </c>
      <c r="G503" s="399">
        <v>2</v>
      </c>
      <c r="H503" s="413">
        <f t="shared" si="16"/>
        <v>2.8571428571428571E-2</v>
      </c>
      <c r="I503" s="374"/>
    </row>
    <row r="504" spans="1:9" s="366" customFormat="1" x14ac:dyDescent="0.25">
      <c r="A504" s="373">
        <v>91</v>
      </c>
      <c r="B504" s="364" t="s">
        <v>3172</v>
      </c>
      <c r="C504" s="363" t="s">
        <v>13</v>
      </c>
      <c r="D504" s="363">
        <v>2</v>
      </c>
      <c r="E504" s="363" t="s">
        <v>2894</v>
      </c>
      <c r="F504" s="415">
        <f t="shared" si="17"/>
        <v>5.7142857142857141E-2</v>
      </c>
      <c r="G504" s="399">
        <v>1</v>
      </c>
      <c r="H504" s="413">
        <f t="shared" si="16"/>
        <v>5.7142857142857141E-2</v>
      </c>
      <c r="I504" s="374"/>
    </row>
    <row r="505" spans="1:9" s="366" customFormat="1" x14ac:dyDescent="0.25">
      <c r="A505" s="373">
        <v>92</v>
      </c>
      <c r="B505" s="364" t="s">
        <v>3173</v>
      </c>
      <c r="C505" s="363" t="s">
        <v>13</v>
      </c>
      <c r="D505" s="363">
        <v>2</v>
      </c>
      <c r="E505" s="363" t="s">
        <v>2894</v>
      </c>
      <c r="F505" s="415">
        <f t="shared" si="17"/>
        <v>5.7142857142857141E-2</v>
      </c>
      <c r="G505" s="399">
        <v>2</v>
      </c>
      <c r="H505" s="413">
        <f t="shared" si="16"/>
        <v>2.8571428571428571E-2</v>
      </c>
      <c r="I505" s="374"/>
    </row>
    <row r="506" spans="1:9" s="366" customFormat="1" x14ac:dyDescent="0.25">
      <c r="A506" s="373">
        <v>93</v>
      </c>
      <c r="B506" s="364" t="s">
        <v>3174</v>
      </c>
      <c r="C506" s="363" t="s">
        <v>13</v>
      </c>
      <c r="D506" s="363">
        <v>2</v>
      </c>
      <c r="E506" s="363" t="s">
        <v>2894</v>
      </c>
      <c r="F506" s="415">
        <f t="shared" si="17"/>
        <v>5.7142857142857141E-2</v>
      </c>
      <c r="G506" s="399">
        <v>2</v>
      </c>
      <c r="H506" s="413">
        <f t="shared" si="16"/>
        <v>2.8571428571428571E-2</v>
      </c>
      <c r="I506" s="374"/>
    </row>
    <row r="507" spans="1:9" s="366" customFormat="1" x14ac:dyDescent="0.25">
      <c r="A507" s="373">
        <v>94</v>
      </c>
      <c r="B507" s="364" t="s">
        <v>3051</v>
      </c>
      <c r="C507" s="363" t="s">
        <v>13</v>
      </c>
      <c r="D507" s="363">
        <v>2</v>
      </c>
      <c r="E507" s="363" t="s">
        <v>2894</v>
      </c>
      <c r="F507" s="415">
        <f t="shared" si="17"/>
        <v>5.7142857142857141E-2</v>
      </c>
      <c r="G507" s="399">
        <v>1</v>
      </c>
      <c r="H507" s="413">
        <f t="shared" si="16"/>
        <v>5.7142857142857141E-2</v>
      </c>
      <c r="I507" s="374"/>
    </row>
    <row r="508" spans="1:9" s="366" customFormat="1" x14ac:dyDescent="0.25">
      <c r="A508" s="373">
        <v>95</v>
      </c>
      <c r="B508" s="364" t="s">
        <v>3175</v>
      </c>
      <c r="C508" s="363" t="s">
        <v>13</v>
      </c>
      <c r="D508" s="363">
        <v>2</v>
      </c>
      <c r="E508" s="363" t="s">
        <v>2894</v>
      </c>
      <c r="F508" s="415">
        <f t="shared" si="17"/>
        <v>5.7142857142857141E-2</v>
      </c>
      <c r="G508" s="399">
        <v>2</v>
      </c>
      <c r="H508" s="413">
        <f t="shared" si="16"/>
        <v>2.8571428571428571E-2</v>
      </c>
      <c r="I508" s="374"/>
    </row>
    <row r="509" spans="1:9" s="366" customFormat="1" x14ac:dyDescent="0.25">
      <c r="A509" s="373">
        <v>96</v>
      </c>
      <c r="B509" s="364" t="s">
        <v>3141</v>
      </c>
      <c r="C509" s="363" t="s">
        <v>3055</v>
      </c>
      <c r="D509" s="363">
        <v>2</v>
      </c>
      <c r="E509" s="363" t="s">
        <v>2894</v>
      </c>
      <c r="F509" s="415">
        <f t="shared" si="17"/>
        <v>5.7142857142857141E-2</v>
      </c>
      <c r="G509" s="399">
        <v>2</v>
      </c>
      <c r="H509" s="413">
        <f t="shared" si="16"/>
        <v>2.8571428571428571E-2</v>
      </c>
      <c r="I509" s="374"/>
    </row>
    <row r="510" spans="1:9" s="366" customFormat="1" x14ac:dyDescent="0.25">
      <c r="A510" s="373">
        <v>97</v>
      </c>
      <c r="B510" s="364" t="s">
        <v>3150</v>
      </c>
      <c r="C510" s="363" t="s">
        <v>13</v>
      </c>
      <c r="D510" s="363">
        <v>2</v>
      </c>
      <c r="E510" s="363" t="s">
        <v>2894</v>
      </c>
      <c r="F510" s="415">
        <f t="shared" si="17"/>
        <v>5.7142857142857141E-2</v>
      </c>
      <c r="G510" s="399">
        <v>2</v>
      </c>
      <c r="H510" s="413">
        <f t="shared" si="16"/>
        <v>2.8571428571428571E-2</v>
      </c>
      <c r="I510" s="374"/>
    </row>
    <row r="511" spans="1:9" s="366" customFormat="1" x14ac:dyDescent="0.25">
      <c r="A511" s="373">
        <v>98</v>
      </c>
      <c r="B511" s="364" t="s">
        <v>3046</v>
      </c>
      <c r="C511" s="363" t="s">
        <v>3047</v>
      </c>
      <c r="D511" s="363">
        <v>3</v>
      </c>
      <c r="E511" s="363" t="s">
        <v>2894</v>
      </c>
      <c r="F511" s="415">
        <f t="shared" si="17"/>
        <v>8.5714285714285715E-2</v>
      </c>
      <c r="G511" s="399">
        <v>2</v>
      </c>
      <c r="H511" s="413">
        <f t="shared" si="16"/>
        <v>4.2857142857142858E-2</v>
      </c>
      <c r="I511" s="374"/>
    </row>
    <row r="512" spans="1:9" s="366" customFormat="1" x14ac:dyDescent="0.25">
      <c r="A512" s="373">
        <v>99</v>
      </c>
      <c r="B512" s="369" t="s">
        <v>3086</v>
      </c>
      <c r="C512" s="363" t="s">
        <v>65</v>
      </c>
      <c r="D512" s="370">
        <v>12</v>
      </c>
      <c r="E512" s="363" t="s">
        <v>2894</v>
      </c>
      <c r="F512" s="415">
        <f t="shared" si="17"/>
        <v>0.34285714285714286</v>
      </c>
      <c r="G512" s="399">
        <v>2</v>
      </c>
      <c r="H512" s="413">
        <f t="shared" si="16"/>
        <v>0.17142857142857143</v>
      </c>
      <c r="I512" s="374"/>
    </row>
    <row r="513" spans="1:9" s="366" customFormat="1" x14ac:dyDescent="0.25">
      <c r="A513" s="373">
        <v>100</v>
      </c>
      <c r="B513" s="369" t="s">
        <v>657</v>
      </c>
      <c r="C513" s="371" t="s">
        <v>1057</v>
      </c>
      <c r="D513" s="370">
        <v>30</v>
      </c>
      <c r="E513" s="363" t="s">
        <v>2894</v>
      </c>
      <c r="F513" s="415">
        <f t="shared" si="17"/>
        <v>0.8571428571428571</v>
      </c>
      <c r="G513" s="399">
        <v>1</v>
      </c>
      <c r="H513" s="413">
        <f t="shared" si="16"/>
        <v>0.8571428571428571</v>
      </c>
      <c r="I513" s="374"/>
    </row>
    <row r="514" spans="1:9" s="366" customFormat="1" x14ac:dyDescent="0.25">
      <c r="A514" s="373">
        <v>101</v>
      </c>
      <c r="B514" s="369" t="s">
        <v>3077</v>
      </c>
      <c r="C514" s="363" t="s">
        <v>108</v>
      </c>
      <c r="D514" s="370">
        <v>25</v>
      </c>
      <c r="E514" s="367" t="s">
        <v>2894</v>
      </c>
      <c r="F514" s="415">
        <f t="shared" si="17"/>
        <v>0.7142857142857143</v>
      </c>
      <c r="G514" s="399">
        <v>1</v>
      </c>
      <c r="H514" s="413">
        <f t="shared" si="16"/>
        <v>0.7142857142857143</v>
      </c>
      <c r="I514" s="374"/>
    </row>
    <row r="515" spans="1:9" s="366" customFormat="1" x14ac:dyDescent="0.25">
      <c r="A515" s="373">
        <v>102</v>
      </c>
      <c r="B515" s="369" t="s">
        <v>3078</v>
      </c>
      <c r="C515" s="363" t="s">
        <v>65</v>
      </c>
      <c r="D515" s="370">
        <v>12</v>
      </c>
      <c r="E515" s="367" t="s">
        <v>2894</v>
      </c>
      <c r="F515" s="415">
        <f t="shared" si="17"/>
        <v>0.34285714285714286</v>
      </c>
      <c r="G515" s="399">
        <v>1</v>
      </c>
      <c r="H515" s="413">
        <f t="shared" si="16"/>
        <v>0.34285714285714286</v>
      </c>
      <c r="I515" s="374"/>
    </row>
    <row r="516" spans="1:9" s="366" customFormat="1" x14ac:dyDescent="0.25">
      <c r="A516" s="373">
        <v>103</v>
      </c>
      <c r="B516" s="364" t="s">
        <v>3079</v>
      </c>
      <c r="C516" s="363" t="s">
        <v>65</v>
      </c>
      <c r="D516" s="363">
        <v>12</v>
      </c>
      <c r="E516" s="367" t="s">
        <v>2894</v>
      </c>
      <c r="F516" s="415">
        <f t="shared" si="17"/>
        <v>0.34285714285714286</v>
      </c>
      <c r="G516" s="399">
        <v>1</v>
      </c>
      <c r="H516" s="413">
        <f t="shared" si="16"/>
        <v>0.34285714285714286</v>
      </c>
      <c r="I516" s="374"/>
    </row>
    <row r="517" spans="1:9" s="366" customFormat="1" x14ac:dyDescent="0.25">
      <c r="A517" s="373">
        <v>104</v>
      </c>
      <c r="B517" s="369" t="s">
        <v>3080</v>
      </c>
      <c r="C517" s="363" t="s">
        <v>65</v>
      </c>
      <c r="D517" s="370">
        <v>1</v>
      </c>
      <c r="E517" s="367" t="s">
        <v>2908</v>
      </c>
      <c r="F517" s="415">
        <f t="shared" si="17"/>
        <v>2.8571428571428571E-2</v>
      </c>
      <c r="G517" s="399">
        <v>1</v>
      </c>
      <c r="H517" s="413">
        <f t="shared" si="16"/>
        <v>2.8571428571428571E-2</v>
      </c>
      <c r="I517" s="374"/>
    </row>
    <row r="518" spans="1:9" s="366" customFormat="1" x14ac:dyDescent="0.25">
      <c r="A518" s="373">
        <v>105</v>
      </c>
      <c r="B518" s="369" t="s">
        <v>3081</v>
      </c>
      <c r="C518" s="363" t="s">
        <v>350</v>
      </c>
      <c r="D518" s="370">
        <v>50</v>
      </c>
      <c r="E518" s="371" t="s">
        <v>2908</v>
      </c>
      <c r="F518" s="415">
        <f t="shared" si="17"/>
        <v>1.4285714285714286</v>
      </c>
      <c r="G518" s="399">
        <v>1</v>
      </c>
      <c r="H518" s="413">
        <f t="shared" si="16"/>
        <v>1.4285714285714286</v>
      </c>
      <c r="I518" s="374"/>
    </row>
    <row r="519" spans="1:9" s="366" customFormat="1" x14ac:dyDescent="0.25">
      <c r="A519" s="373">
        <v>106</v>
      </c>
      <c r="B519" s="369" t="s">
        <v>3082</v>
      </c>
      <c r="C519" s="371" t="s">
        <v>350</v>
      </c>
      <c r="D519" s="370">
        <v>50</v>
      </c>
      <c r="E519" s="367" t="s">
        <v>2911</v>
      </c>
      <c r="F519" s="415">
        <f t="shared" si="17"/>
        <v>1.4285714285714286</v>
      </c>
      <c r="G519" s="399">
        <v>1</v>
      </c>
      <c r="H519" s="413">
        <f t="shared" si="16"/>
        <v>1.4285714285714286</v>
      </c>
      <c r="I519" s="374"/>
    </row>
    <row r="520" spans="1:9" x14ac:dyDescent="0.25">
      <c r="A520" s="373">
        <v>107</v>
      </c>
      <c r="B520" s="369" t="s">
        <v>3083</v>
      </c>
      <c r="C520" s="363" t="s">
        <v>65</v>
      </c>
      <c r="D520" s="370">
        <v>10</v>
      </c>
      <c r="E520" s="367" t="s">
        <v>2911</v>
      </c>
      <c r="F520" s="415">
        <f t="shared" si="17"/>
        <v>0.2857142857142857</v>
      </c>
      <c r="G520" s="399">
        <v>1</v>
      </c>
      <c r="H520" s="413">
        <f t="shared" si="16"/>
        <v>0.2857142857142857</v>
      </c>
    </row>
    <row r="521" spans="1:9" x14ac:dyDescent="0.25">
      <c r="A521" s="373">
        <v>108</v>
      </c>
      <c r="B521" s="369" t="s">
        <v>3084</v>
      </c>
      <c r="C521" s="363" t="s">
        <v>65</v>
      </c>
      <c r="D521" s="370">
        <v>1</v>
      </c>
      <c r="E521" s="367" t="s">
        <v>2908</v>
      </c>
      <c r="F521" s="415">
        <f t="shared" si="17"/>
        <v>2.8571428571428571E-2</v>
      </c>
      <c r="G521" s="399">
        <v>1</v>
      </c>
      <c r="H521" s="413">
        <f t="shared" si="16"/>
        <v>2.8571428571428571E-2</v>
      </c>
    </row>
    <row r="522" spans="1:9" ht="31.5" x14ac:dyDescent="0.25">
      <c r="A522" s="373">
        <v>109</v>
      </c>
      <c r="B522" s="369" t="s">
        <v>3088</v>
      </c>
      <c r="C522" s="363" t="s">
        <v>13</v>
      </c>
      <c r="D522" s="370">
        <v>1</v>
      </c>
      <c r="E522" s="367" t="s">
        <v>2908</v>
      </c>
      <c r="F522" s="415">
        <f t="shared" si="17"/>
        <v>2.8571428571428571E-2</v>
      </c>
      <c r="G522" s="400">
        <v>2</v>
      </c>
      <c r="H522" s="413">
        <f t="shared" ref="H522:H527" si="18">F522/G522</f>
        <v>1.4285714285714285E-2</v>
      </c>
    </row>
    <row r="523" spans="1:9" x14ac:dyDescent="0.25">
      <c r="A523" s="373">
        <v>110</v>
      </c>
      <c r="B523" s="369" t="s">
        <v>3089</v>
      </c>
      <c r="C523" s="363" t="s">
        <v>13</v>
      </c>
      <c r="D523" s="370">
        <v>1</v>
      </c>
      <c r="E523" s="367" t="s">
        <v>2908</v>
      </c>
      <c r="F523" s="415">
        <f t="shared" si="17"/>
        <v>2.8571428571428571E-2</v>
      </c>
      <c r="G523" s="400">
        <v>2</v>
      </c>
      <c r="H523" s="413">
        <f t="shared" si="18"/>
        <v>1.4285714285714285E-2</v>
      </c>
    </row>
    <row r="524" spans="1:9" x14ac:dyDescent="0.25">
      <c r="A524" s="373">
        <v>111</v>
      </c>
      <c r="B524" s="369" t="s">
        <v>3090</v>
      </c>
      <c r="C524" s="363" t="s">
        <v>13</v>
      </c>
      <c r="D524" s="370">
        <v>1</v>
      </c>
      <c r="E524" s="367" t="s">
        <v>2908</v>
      </c>
      <c r="F524" s="415">
        <f t="shared" si="17"/>
        <v>2.8571428571428571E-2</v>
      </c>
      <c r="G524" s="400">
        <v>2</v>
      </c>
      <c r="H524" s="413">
        <f t="shared" si="18"/>
        <v>1.4285714285714285E-2</v>
      </c>
    </row>
    <row r="525" spans="1:9" x14ac:dyDescent="0.25">
      <c r="A525" s="373">
        <v>112</v>
      </c>
      <c r="B525" s="369" t="s">
        <v>3091</v>
      </c>
      <c r="C525" s="363" t="s">
        <v>13</v>
      </c>
      <c r="D525" s="370">
        <v>1</v>
      </c>
      <c r="E525" s="367" t="s">
        <v>2908</v>
      </c>
      <c r="F525" s="415">
        <f t="shared" si="17"/>
        <v>2.8571428571428571E-2</v>
      </c>
      <c r="G525" s="400">
        <v>2</v>
      </c>
      <c r="H525" s="413">
        <f t="shared" si="18"/>
        <v>1.4285714285714285E-2</v>
      </c>
    </row>
    <row r="526" spans="1:9" x14ac:dyDescent="0.25">
      <c r="A526" s="373">
        <v>113</v>
      </c>
      <c r="B526" s="369" t="s">
        <v>3092</v>
      </c>
      <c r="C526" s="363" t="s">
        <v>13</v>
      </c>
      <c r="D526" s="370">
        <v>1</v>
      </c>
      <c r="E526" s="367" t="s">
        <v>2908</v>
      </c>
      <c r="F526" s="415">
        <f t="shared" si="17"/>
        <v>2.8571428571428571E-2</v>
      </c>
      <c r="G526" s="400">
        <v>2</v>
      </c>
      <c r="H526" s="413">
        <f t="shared" si="18"/>
        <v>1.4285714285714285E-2</v>
      </c>
    </row>
    <row r="527" spans="1:9" ht="31.5" x14ac:dyDescent="0.25">
      <c r="A527" s="373">
        <v>114</v>
      </c>
      <c r="B527" s="369" t="s">
        <v>3176</v>
      </c>
      <c r="C527" s="363" t="s">
        <v>13</v>
      </c>
      <c r="D527" s="370">
        <v>1</v>
      </c>
      <c r="E527" s="367" t="s">
        <v>2908</v>
      </c>
      <c r="F527" s="415">
        <f t="shared" si="17"/>
        <v>2.8571428571428571E-2</v>
      </c>
      <c r="G527" s="400">
        <v>2</v>
      </c>
      <c r="H527" s="413">
        <f t="shared" si="18"/>
        <v>1.4285714285714285E-2</v>
      </c>
    </row>
  </sheetData>
  <mergeCells count="3">
    <mergeCell ref="A2:H2"/>
    <mergeCell ref="A3:H3"/>
    <mergeCell ref="A4:H4"/>
  </mergeCells>
  <printOptions horizontalCentered="1"/>
  <pageMargins left="0.25" right="0.25" top="0.75" bottom="0.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594"/>
  <sheetViews>
    <sheetView zoomScaleNormal="100" workbookViewId="0">
      <selection activeCell="A2" sqref="A2:K2"/>
    </sheetView>
  </sheetViews>
  <sheetFormatPr defaultColWidth="8.625" defaultRowHeight="15" x14ac:dyDescent="0.25"/>
  <cols>
    <col min="1" max="1" width="5" style="157" customWidth="1"/>
    <col min="2" max="2" width="14.625" style="143" customWidth="1"/>
    <col min="3" max="3" width="38" style="143" customWidth="1"/>
    <col min="4" max="5" width="5.25" style="157" customWidth="1"/>
    <col min="6" max="6" width="5.75" style="158" customWidth="1"/>
    <col min="7" max="7" width="8.375" style="158" customWidth="1"/>
    <col min="8" max="8" width="12.375" style="157" customWidth="1"/>
    <col min="9" max="9" width="10.625" style="440" customWidth="1"/>
    <col min="10" max="10" width="10.625" style="441" customWidth="1"/>
    <col min="11" max="11" width="10.625" style="449" customWidth="1"/>
    <col min="12" max="16384" width="8.625" style="143"/>
  </cols>
  <sheetData>
    <row r="1" spans="1:11" x14ac:dyDescent="0.25">
      <c r="K1" s="449" t="s">
        <v>3205</v>
      </c>
    </row>
    <row r="2" spans="1:11" s="194" customFormat="1" ht="15.75" x14ac:dyDescent="0.25">
      <c r="A2" s="467" t="s">
        <v>3194</v>
      </c>
      <c r="B2" s="467"/>
      <c r="C2" s="467"/>
      <c r="D2" s="467"/>
      <c r="E2" s="467"/>
      <c r="F2" s="467"/>
      <c r="G2" s="467"/>
      <c r="H2" s="467"/>
      <c r="I2" s="467"/>
      <c r="J2" s="467"/>
      <c r="K2" s="467"/>
    </row>
    <row r="3" spans="1:11" s="194" customFormat="1" ht="15.75" x14ac:dyDescent="0.25">
      <c r="A3" s="467" t="s">
        <v>3195</v>
      </c>
      <c r="B3" s="467"/>
      <c r="C3" s="467"/>
      <c r="D3" s="467"/>
      <c r="E3" s="467"/>
      <c r="F3" s="467"/>
      <c r="G3" s="467"/>
      <c r="H3" s="467"/>
      <c r="I3" s="467"/>
      <c r="J3" s="467"/>
      <c r="K3" s="467"/>
    </row>
    <row r="4" spans="1:11" s="194" customFormat="1" ht="15.75" x14ac:dyDescent="0.25">
      <c r="A4" s="468" t="str">
        <f>MN!A4</f>
        <v>(Kèm theo Công văn số 2298/SGDĐT-KHTC ngày 07/12/2021 của Sở GD&amp;ĐT)</v>
      </c>
      <c r="B4" s="468"/>
      <c r="C4" s="468"/>
      <c r="D4" s="468"/>
      <c r="E4" s="468"/>
      <c r="F4" s="468"/>
      <c r="G4" s="468"/>
      <c r="H4" s="468"/>
      <c r="I4" s="468"/>
      <c r="J4" s="468"/>
      <c r="K4" s="468"/>
    </row>
    <row r="5" spans="1:11" s="194" customFormat="1" ht="15.75" x14ac:dyDescent="0.25">
      <c r="A5" s="466"/>
      <c r="B5" s="466"/>
      <c r="C5" s="466"/>
      <c r="D5" s="466"/>
      <c r="E5" s="466"/>
      <c r="F5" s="466"/>
      <c r="G5" s="466"/>
      <c r="H5" s="466"/>
      <c r="I5" s="466"/>
      <c r="J5" s="466"/>
      <c r="K5" s="466"/>
    </row>
    <row r="6" spans="1:11" s="194" customFormat="1" x14ac:dyDescent="0.25">
      <c r="A6" s="437" t="s">
        <v>3197</v>
      </c>
      <c r="B6" s="195"/>
      <c r="C6" s="195"/>
      <c r="D6" s="195"/>
      <c r="E6" s="195"/>
      <c r="F6" s="195"/>
      <c r="G6" s="195"/>
      <c r="H6" s="195"/>
      <c r="I6" s="440"/>
      <c r="J6" s="441"/>
      <c r="K6" s="449"/>
    </row>
    <row r="7" spans="1:11" s="194" customFormat="1" x14ac:dyDescent="0.25">
      <c r="A7" s="437"/>
      <c r="B7" s="195"/>
      <c r="C7" s="195"/>
      <c r="D7" s="195"/>
      <c r="E7" s="195"/>
      <c r="F7" s="195"/>
      <c r="G7" s="195"/>
      <c r="H7" s="195"/>
      <c r="I7" s="440"/>
      <c r="J7" s="441"/>
      <c r="K7" s="449"/>
    </row>
    <row r="8" spans="1:11" s="311" customFormat="1" x14ac:dyDescent="0.25">
      <c r="A8" s="417" t="s">
        <v>60</v>
      </c>
      <c r="B8" s="417"/>
      <c r="C8" s="417"/>
      <c r="D8" s="417"/>
      <c r="E8" s="417"/>
      <c r="F8" s="417"/>
      <c r="G8" s="417"/>
      <c r="H8" s="417"/>
      <c r="I8" s="431"/>
      <c r="J8" s="432"/>
      <c r="K8" s="450"/>
    </row>
    <row r="9" spans="1:11" s="320" customFormat="1" ht="12.75" x14ac:dyDescent="0.25">
      <c r="A9" s="469" t="s">
        <v>0</v>
      </c>
      <c r="B9" s="469" t="s">
        <v>20</v>
      </c>
      <c r="C9" s="469" t="s">
        <v>1</v>
      </c>
      <c r="D9" s="471" t="s">
        <v>2</v>
      </c>
      <c r="E9" s="472"/>
      <c r="F9" s="469" t="s">
        <v>37</v>
      </c>
      <c r="G9" s="469" t="s">
        <v>38</v>
      </c>
      <c r="H9" s="469" t="s">
        <v>3</v>
      </c>
      <c r="I9" s="473" t="s">
        <v>3193</v>
      </c>
      <c r="J9" s="475" t="s">
        <v>3189</v>
      </c>
      <c r="K9" s="477" t="s">
        <v>3190</v>
      </c>
    </row>
    <row r="10" spans="1:11" s="320" customFormat="1" ht="12.75" x14ac:dyDescent="0.25">
      <c r="A10" s="470"/>
      <c r="B10" s="470"/>
      <c r="C10" s="470"/>
      <c r="D10" s="2" t="s">
        <v>39</v>
      </c>
      <c r="E10" s="2" t="s">
        <v>4</v>
      </c>
      <c r="F10" s="470"/>
      <c r="G10" s="470"/>
      <c r="H10" s="470"/>
      <c r="I10" s="474"/>
      <c r="J10" s="476"/>
      <c r="K10" s="478"/>
    </row>
    <row r="11" spans="1:11" x14ac:dyDescent="0.25">
      <c r="A11" s="317" t="s">
        <v>40</v>
      </c>
      <c r="B11" s="321" t="s">
        <v>5</v>
      </c>
      <c r="C11" s="322"/>
      <c r="D11" s="135"/>
      <c r="E11" s="135"/>
      <c r="F11" s="317"/>
      <c r="G11" s="317"/>
      <c r="H11" s="317"/>
      <c r="I11" s="442"/>
      <c r="J11" s="443"/>
      <c r="K11" s="451"/>
    </row>
    <row r="12" spans="1:11" x14ac:dyDescent="0.25">
      <c r="A12" s="317"/>
      <c r="B12" s="321" t="s">
        <v>6</v>
      </c>
      <c r="C12" s="322"/>
      <c r="D12" s="136"/>
      <c r="E12" s="136"/>
      <c r="F12" s="137"/>
      <c r="G12" s="137"/>
      <c r="H12" s="137"/>
      <c r="I12" s="442"/>
      <c r="J12" s="443"/>
      <c r="K12" s="451"/>
    </row>
    <row r="13" spans="1:11" ht="30" x14ac:dyDescent="0.25">
      <c r="A13" s="137">
        <v>1</v>
      </c>
      <c r="B13" s="188"/>
      <c r="C13" s="138" t="s">
        <v>18</v>
      </c>
      <c r="D13" s="136" t="s">
        <v>28</v>
      </c>
      <c r="E13" s="136" t="s">
        <v>28</v>
      </c>
      <c r="F13" s="137" t="s">
        <v>13</v>
      </c>
      <c r="G13" s="137" t="s">
        <v>9</v>
      </c>
      <c r="H13" s="137" t="s">
        <v>41</v>
      </c>
      <c r="I13" s="442">
        <f>1/35</f>
        <v>2.8571428571428571E-2</v>
      </c>
      <c r="J13" s="443">
        <v>5</v>
      </c>
      <c r="K13" s="451">
        <f>I13/J13</f>
        <v>5.7142857142857143E-3</v>
      </c>
    </row>
    <row r="14" spans="1:11" ht="30" x14ac:dyDescent="0.25">
      <c r="A14" s="137">
        <v>2</v>
      </c>
      <c r="B14" s="188"/>
      <c r="C14" s="138" t="s">
        <v>42</v>
      </c>
      <c r="D14" s="136" t="s">
        <v>28</v>
      </c>
      <c r="E14" s="136"/>
      <c r="F14" s="137" t="s">
        <v>43</v>
      </c>
      <c r="G14" s="137" t="s">
        <v>10</v>
      </c>
      <c r="H14" s="137" t="s">
        <v>41</v>
      </c>
      <c r="I14" s="442">
        <f>1/35</f>
        <v>2.8571428571428571E-2</v>
      </c>
      <c r="J14" s="443">
        <v>5</v>
      </c>
      <c r="K14" s="451">
        <f t="shared" ref="K14:K27" si="0">I14/J14</f>
        <v>5.7142857142857143E-3</v>
      </c>
    </row>
    <row r="15" spans="1:11" x14ac:dyDescent="0.25">
      <c r="A15" s="139"/>
      <c r="B15" s="321" t="s">
        <v>11</v>
      </c>
      <c r="C15" s="322"/>
      <c r="D15" s="140"/>
      <c r="E15" s="140"/>
      <c r="F15" s="139"/>
      <c r="G15" s="139"/>
      <c r="H15" s="139"/>
      <c r="I15" s="442"/>
      <c r="J15" s="443"/>
      <c r="K15" s="451"/>
    </row>
    <row r="16" spans="1:11" x14ac:dyDescent="0.25">
      <c r="A16" s="137">
        <v>3</v>
      </c>
      <c r="B16" s="188"/>
      <c r="C16" s="138" t="s">
        <v>44</v>
      </c>
      <c r="D16" s="136"/>
      <c r="E16" s="136" t="s">
        <v>28</v>
      </c>
      <c r="F16" s="137" t="s">
        <v>13</v>
      </c>
      <c r="G16" s="137" t="s">
        <v>12</v>
      </c>
      <c r="H16" s="137" t="s">
        <v>45</v>
      </c>
      <c r="I16" s="442">
        <v>1</v>
      </c>
      <c r="J16" s="443">
        <v>5</v>
      </c>
      <c r="K16" s="451">
        <f t="shared" si="0"/>
        <v>0.2</v>
      </c>
    </row>
    <row r="17" spans="1:11" x14ac:dyDescent="0.25">
      <c r="A17" s="137">
        <v>4</v>
      </c>
      <c r="B17" s="188"/>
      <c r="C17" s="138" t="s">
        <v>46</v>
      </c>
      <c r="D17" s="136" t="s">
        <v>28</v>
      </c>
      <c r="E17" s="136"/>
      <c r="F17" s="137" t="s">
        <v>13</v>
      </c>
      <c r="G17" s="137" t="s">
        <v>19</v>
      </c>
      <c r="H17" s="137" t="s">
        <v>45</v>
      </c>
      <c r="I17" s="442">
        <f>1/35</f>
        <v>2.8571428571428571E-2</v>
      </c>
      <c r="J17" s="443">
        <v>5</v>
      </c>
      <c r="K17" s="451">
        <f t="shared" si="0"/>
        <v>5.7142857142857143E-3</v>
      </c>
    </row>
    <row r="18" spans="1:11" x14ac:dyDescent="0.25">
      <c r="A18" s="317"/>
      <c r="B18" s="321" t="s">
        <v>14</v>
      </c>
      <c r="C18" s="322"/>
      <c r="D18" s="135"/>
      <c r="E18" s="135"/>
      <c r="F18" s="317"/>
      <c r="G18" s="317"/>
      <c r="H18" s="141"/>
      <c r="I18" s="442"/>
      <c r="J18" s="443"/>
      <c r="K18" s="451"/>
    </row>
    <row r="19" spans="1:11" ht="30" x14ac:dyDescent="0.25">
      <c r="A19" s="137">
        <v>5</v>
      </c>
      <c r="B19" s="138" t="s">
        <v>47</v>
      </c>
      <c r="C19" s="138" t="s">
        <v>15</v>
      </c>
      <c r="D19" s="136" t="s">
        <v>28</v>
      </c>
      <c r="E19" s="136" t="s">
        <v>28</v>
      </c>
      <c r="F19" s="137" t="s">
        <v>13</v>
      </c>
      <c r="G19" s="137" t="s">
        <v>48</v>
      </c>
      <c r="H19" s="137" t="s">
        <v>49</v>
      </c>
      <c r="I19" s="442">
        <f>2/35</f>
        <v>5.7142857142857141E-2</v>
      </c>
      <c r="J19" s="443">
        <v>5</v>
      </c>
      <c r="K19" s="451">
        <f t="shared" si="0"/>
        <v>1.1428571428571429E-2</v>
      </c>
    </row>
    <row r="20" spans="1:11" x14ac:dyDescent="0.25">
      <c r="A20" s="317" t="s">
        <v>50</v>
      </c>
      <c r="B20" s="321" t="s">
        <v>51</v>
      </c>
      <c r="C20" s="322"/>
      <c r="D20" s="136"/>
      <c r="E20" s="136"/>
      <c r="F20" s="137"/>
      <c r="G20" s="137"/>
      <c r="H20" s="137"/>
      <c r="I20" s="442"/>
      <c r="J20" s="443"/>
      <c r="K20" s="451"/>
    </row>
    <row r="21" spans="1:11" x14ac:dyDescent="0.25">
      <c r="A21" s="137"/>
      <c r="B21" s="321" t="s">
        <v>16</v>
      </c>
      <c r="C21" s="322"/>
      <c r="D21" s="136"/>
      <c r="E21" s="136"/>
      <c r="F21" s="137"/>
      <c r="G21" s="137"/>
      <c r="H21" s="317"/>
      <c r="I21" s="442"/>
      <c r="J21" s="443"/>
      <c r="K21" s="451"/>
    </row>
    <row r="22" spans="1:11" ht="45" x14ac:dyDescent="0.25">
      <c r="A22" s="137">
        <v>1</v>
      </c>
      <c r="B22" s="188"/>
      <c r="C22" s="138" t="s">
        <v>52</v>
      </c>
      <c r="D22" s="136" t="s">
        <v>28</v>
      </c>
      <c r="E22" s="136"/>
      <c r="F22" s="137" t="s">
        <v>13</v>
      </c>
      <c r="G22" s="137">
        <v>1</v>
      </c>
      <c r="H22" s="137" t="s">
        <v>41</v>
      </c>
      <c r="I22" s="442">
        <f>G22/8/35</f>
        <v>3.5714285714285713E-3</v>
      </c>
      <c r="J22" s="443">
        <v>5</v>
      </c>
      <c r="K22" s="451">
        <f t="shared" si="0"/>
        <v>7.1428571428571429E-4</v>
      </c>
    </row>
    <row r="23" spans="1:11" ht="45" x14ac:dyDescent="0.25">
      <c r="A23" s="137">
        <v>2</v>
      </c>
      <c r="B23" s="188"/>
      <c r="C23" s="138" t="s">
        <v>53</v>
      </c>
      <c r="D23" s="136" t="s">
        <v>28</v>
      </c>
      <c r="E23" s="136"/>
      <c r="F23" s="137" t="s">
        <v>13</v>
      </c>
      <c r="G23" s="137">
        <v>1</v>
      </c>
      <c r="H23" s="137" t="s">
        <v>54</v>
      </c>
      <c r="I23" s="442">
        <f>G23/12/35</f>
        <v>2.3809523809523807E-3</v>
      </c>
      <c r="J23" s="443">
        <v>5</v>
      </c>
      <c r="K23" s="451">
        <f t="shared" si="0"/>
        <v>4.7619047619047614E-4</v>
      </c>
    </row>
    <row r="24" spans="1:11" x14ac:dyDescent="0.25">
      <c r="A24" s="137"/>
      <c r="B24" s="321" t="s">
        <v>17</v>
      </c>
      <c r="C24" s="322"/>
      <c r="D24" s="135"/>
      <c r="E24" s="135"/>
      <c r="F24" s="317"/>
      <c r="G24" s="317"/>
      <c r="H24" s="317"/>
      <c r="I24" s="442"/>
      <c r="J24" s="443"/>
      <c r="K24" s="451"/>
    </row>
    <row r="25" spans="1:11" ht="30" x14ac:dyDescent="0.25">
      <c r="A25" s="137">
        <v>3</v>
      </c>
      <c r="B25" s="188"/>
      <c r="C25" s="138" t="s">
        <v>55</v>
      </c>
      <c r="D25" s="136" t="s">
        <v>28</v>
      </c>
      <c r="E25" s="136"/>
      <c r="F25" s="137" t="s">
        <v>13</v>
      </c>
      <c r="G25" s="137">
        <v>1</v>
      </c>
      <c r="H25" s="137" t="s">
        <v>49</v>
      </c>
      <c r="I25" s="442">
        <f>G25/8/35</f>
        <v>3.5714285714285713E-3</v>
      </c>
      <c r="J25" s="443">
        <v>5</v>
      </c>
      <c r="K25" s="451">
        <f t="shared" si="0"/>
        <v>7.1428571428571429E-4</v>
      </c>
    </row>
    <row r="26" spans="1:11" x14ac:dyDescent="0.25">
      <c r="A26" s="137">
        <v>4</v>
      </c>
      <c r="B26" s="188"/>
      <c r="C26" s="138" t="s">
        <v>56</v>
      </c>
      <c r="D26" s="136" t="s">
        <v>28</v>
      </c>
      <c r="E26" s="136"/>
      <c r="F26" s="137" t="s">
        <v>13</v>
      </c>
      <c r="G26" s="137">
        <v>1</v>
      </c>
      <c r="H26" s="137" t="s">
        <v>57</v>
      </c>
      <c r="I26" s="442">
        <f>G26/4/35</f>
        <v>7.1428571428571426E-3</v>
      </c>
      <c r="J26" s="443">
        <v>5</v>
      </c>
      <c r="K26" s="451">
        <f t="shared" si="0"/>
        <v>1.4285714285714286E-3</v>
      </c>
    </row>
    <row r="27" spans="1:11" x14ac:dyDescent="0.25">
      <c r="A27" s="137">
        <v>5</v>
      </c>
      <c r="B27" s="188"/>
      <c r="C27" s="138" t="s">
        <v>58</v>
      </c>
      <c r="D27" s="136" t="s">
        <v>28</v>
      </c>
      <c r="E27" s="136"/>
      <c r="F27" s="137" t="s">
        <v>13</v>
      </c>
      <c r="G27" s="137">
        <v>1</v>
      </c>
      <c r="H27" s="137" t="s">
        <v>59</v>
      </c>
      <c r="I27" s="442">
        <f>G27/4/35</f>
        <v>7.1428571428571426E-3</v>
      </c>
      <c r="J27" s="443">
        <v>5</v>
      </c>
      <c r="K27" s="451">
        <f t="shared" si="0"/>
        <v>1.4285714285714286E-3</v>
      </c>
    </row>
    <row r="29" spans="1:11" s="311" customFormat="1" x14ac:dyDescent="0.25">
      <c r="A29" s="417" t="s">
        <v>61</v>
      </c>
      <c r="B29" s="417"/>
      <c r="C29" s="417"/>
      <c r="D29" s="417"/>
      <c r="E29" s="417"/>
      <c r="F29" s="417"/>
      <c r="G29" s="417"/>
      <c r="H29" s="417"/>
      <c r="I29" s="431"/>
      <c r="J29" s="432"/>
      <c r="K29" s="450"/>
    </row>
    <row r="30" spans="1:11" s="320" customFormat="1" ht="12.75" x14ac:dyDescent="0.25">
      <c r="A30" s="469" t="s">
        <v>0</v>
      </c>
      <c r="B30" s="469" t="s">
        <v>20</v>
      </c>
      <c r="C30" s="469" t="s">
        <v>1</v>
      </c>
      <c r="D30" s="471" t="s">
        <v>2</v>
      </c>
      <c r="E30" s="472"/>
      <c r="F30" s="469" t="s">
        <v>37</v>
      </c>
      <c r="G30" s="469" t="s">
        <v>38</v>
      </c>
      <c r="H30" s="469" t="s">
        <v>3</v>
      </c>
      <c r="I30" s="473" t="s">
        <v>3193</v>
      </c>
      <c r="J30" s="475" t="s">
        <v>3189</v>
      </c>
      <c r="K30" s="477" t="s">
        <v>3190</v>
      </c>
    </row>
    <row r="31" spans="1:11" s="320" customFormat="1" ht="12.75" x14ac:dyDescent="0.25">
      <c r="A31" s="470"/>
      <c r="B31" s="470"/>
      <c r="C31" s="470"/>
      <c r="D31" s="2" t="s">
        <v>39</v>
      </c>
      <c r="E31" s="2" t="s">
        <v>4</v>
      </c>
      <c r="F31" s="470"/>
      <c r="G31" s="470"/>
      <c r="H31" s="470"/>
      <c r="I31" s="474"/>
      <c r="J31" s="476"/>
      <c r="K31" s="478"/>
    </row>
    <row r="32" spans="1:11" x14ac:dyDescent="0.25">
      <c r="A32" s="148" t="s">
        <v>62</v>
      </c>
      <c r="B32" s="166" t="s">
        <v>21</v>
      </c>
      <c r="C32" s="152"/>
      <c r="D32" s="147"/>
      <c r="E32" s="147"/>
      <c r="F32" s="148"/>
      <c r="G32" s="148"/>
      <c r="H32" s="317"/>
      <c r="I32" s="442"/>
      <c r="J32" s="443"/>
      <c r="K32" s="451"/>
    </row>
    <row r="33" spans="1:11" x14ac:dyDescent="0.25">
      <c r="A33" s="148" t="s">
        <v>40</v>
      </c>
      <c r="B33" s="166" t="s">
        <v>22</v>
      </c>
      <c r="C33" s="152"/>
      <c r="D33" s="147"/>
      <c r="E33" s="147"/>
      <c r="F33" s="148"/>
      <c r="G33" s="148"/>
      <c r="H33" s="148"/>
      <c r="I33" s="436"/>
      <c r="J33" s="435"/>
      <c r="K33" s="452"/>
    </row>
    <row r="34" spans="1:11" x14ac:dyDescent="0.25">
      <c r="A34" s="148">
        <v>1</v>
      </c>
      <c r="B34" s="166" t="s">
        <v>63</v>
      </c>
      <c r="C34" s="153" t="s">
        <v>64</v>
      </c>
      <c r="D34" s="346" t="s">
        <v>28</v>
      </c>
      <c r="E34" s="346" t="s">
        <v>28</v>
      </c>
      <c r="F34" s="345" t="s">
        <v>65</v>
      </c>
      <c r="G34" s="345" t="s">
        <v>36</v>
      </c>
      <c r="H34" s="345"/>
      <c r="I34" s="442">
        <f>1/35</f>
        <v>2.8571428571428571E-2</v>
      </c>
      <c r="J34" s="435">
        <v>5</v>
      </c>
      <c r="K34" s="451">
        <f t="shared" ref="K34:K89" si="1">I34/J34</f>
        <v>5.7142857142857143E-3</v>
      </c>
    </row>
    <row r="35" spans="1:11" x14ac:dyDescent="0.25">
      <c r="A35" s="148" t="s">
        <v>66</v>
      </c>
      <c r="B35" s="166" t="s">
        <v>23</v>
      </c>
      <c r="C35" s="152"/>
      <c r="D35" s="147"/>
      <c r="E35" s="147"/>
      <c r="F35" s="148"/>
      <c r="G35" s="148"/>
      <c r="H35" s="148"/>
      <c r="I35" s="436"/>
      <c r="J35" s="435"/>
      <c r="K35" s="451"/>
    </row>
    <row r="36" spans="1:11" x14ac:dyDescent="0.25">
      <c r="A36" s="148" t="s">
        <v>40</v>
      </c>
      <c r="B36" s="166" t="s">
        <v>24</v>
      </c>
      <c r="C36" s="152"/>
      <c r="D36" s="147"/>
      <c r="E36" s="147"/>
      <c r="F36" s="148"/>
      <c r="G36" s="148"/>
      <c r="H36" s="148"/>
      <c r="I36" s="436"/>
      <c r="J36" s="435"/>
      <c r="K36" s="451"/>
    </row>
    <row r="37" spans="1:11" x14ac:dyDescent="0.25">
      <c r="A37" s="148">
        <v>1</v>
      </c>
      <c r="B37" s="166" t="s">
        <v>25</v>
      </c>
      <c r="C37" s="152"/>
      <c r="D37" s="147"/>
      <c r="E37" s="147"/>
      <c r="F37" s="148"/>
      <c r="G37" s="148"/>
      <c r="H37" s="148"/>
      <c r="I37" s="436"/>
      <c r="J37" s="435"/>
      <c r="K37" s="451"/>
    </row>
    <row r="38" spans="1:11" x14ac:dyDescent="0.25">
      <c r="A38" s="148" t="s">
        <v>67</v>
      </c>
      <c r="B38" s="166" t="s">
        <v>68</v>
      </c>
      <c r="C38" s="153" t="s">
        <v>2660</v>
      </c>
      <c r="D38" s="346"/>
      <c r="E38" s="346"/>
      <c r="F38" s="345"/>
      <c r="G38" s="345"/>
      <c r="H38" s="345"/>
      <c r="I38" s="436"/>
      <c r="J38" s="435"/>
      <c r="K38" s="451"/>
    </row>
    <row r="39" spans="1:11" ht="38.25" x14ac:dyDescent="0.25">
      <c r="A39" s="148"/>
      <c r="B39" s="166"/>
      <c r="C39" s="1" t="s">
        <v>69</v>
      </c>
      <c r="D39" s="346"/>
      <c r="E39" s="346" t="s">
        <v>28</v>
      </c>
      <c r="F39" s="345" t="s">
        <v>13</v>
      </c>
      <c r="G39" s="345" t="s">
        <v>12</v>
      </c>
      <c r="H39" s="345" t="s">
        <v>54</v>
      </c>
      <c r="I39" s="442">
        <v>1</v>
      </c>
      <c r="J39" s="435">
        <v>5</v>
      </c>
      <c r="K39" s="451">
        <f t="shared" si="1"/>
        <v>0.2</v>
      </c>
    </row>
    <row r="40" spans="1:11" x14ac:dyDescent="0.25">
      <c r="A40" s="148"/>
      <c r="B40" s="166"/>
      <c r="C40" s="1" t="s">
        <v>70</v>
      </c>
      <c r="D40" s="346"/>
      <c r="E40" s="346" t="s">
        <v>28</v>
      </c>
      <c r="F40" s="345" t="s">
        <v>13</v>
      </c>
      <c r="G40" s="345" t="s">
        <v>12</v>
      </c>
      <c r="H40" s="345" t="s">
        <v>45</v>
      </c>
      <c r="I40" s="442">
        <v>1</v>
      </c>
      <c r="J40" s="435">
        <v>5</v>
      </c>
      <c r="K40" s="451">
        <f t="shared" si="1"/>
        <v>0.2</v>
      </c>
    </row>
    <row r="41" spans="1:11" ht="25.5" x14ac:dyDescent="0.25">
      <c r="A41" s="148"/>
      <c r="B41" s="166"/>
      <c r="C41" s="1" t="s">
        <v>71</v>
      </c>
      <c r="D41" s="346"/>
      <c r="E41" s="346" t="s">
        <v>28</v>
      </c>
      <c r="F41" s="345" t="s">
        <v>13</v>
      </c>
      <c r="G41" s="345" t="s">
        <v>12</v>
      </c>
      <c r="H41" s="345" t="s">
        <v>45</v>
      </c>
      <c r="I41" s="442">
        <v>1</v>
      </c>
      <c r="J41" s="435">
        <v>5</v>
      </c>
      <c r="K41" s="451">
        <f t="shared" si="1"/>
        <v>0.2</v>
      </c>
    </row>
    <row r="42" spans="1:11" ht="38.25" x14ac:dyDescent="0.25">
      <c r="A42" s="148"/>
      <c r="B42" s="166"/>
      <c r="C42" s="1" t="s">
        <v>72</v>
      </c>
      <c r="D42" s="346"/>
      <c r="E42" s="346" t="s">
        <v>28</v>
      </c>
      <c r="F42" s="345" t="s">
        <v>13</v>
      </c>
      <c r="G42" s="345" t="s">
        <v>12</v>
      </c>
      <c r="H42" s="345" t="s">
        <v>54</v>
      </c>
      <c r="I42" s="442">
        <v>1</v>
      </c>
      <c r="J42" s="435">
        <v>5</v>
      </c>
      <c r="K42" s="451">
        <f t="shared" si="1"/>
        <v>0.2</v>
      </c>
    </row>
    <row r="43" spans="1:11" ht="51" x14ac:dyDescent="0.25">
      <c r="A43" s="148"/>
      <c r="B43" s="166"/>
      <c r="C43" s="1" t="s">
        <v>73</v>
      </c>
      <c r="D43" s="346"/>
      <c r="E43" s="346" t="s">
        <v>28</v>
      </c>
      <c r="F43" s="345" t="s">
        <v>13</v>
      </c>
      <c r="G43" s="345" t="s">
        <v>12</v>
      </c>
      <c r="H43" s="345" t="s">
        <v>74</v>
      </c>
      <c r="I43" s="442">
        <v>1</v>
      </c>
      <c r="J43" s="435">
        <v>5</v>
      </c>
      <c r="K43" s="451">
        <f t="shared" si="1"/>
        <v>0.2</v>
      </c>
    </row>
    <row r="44" spans="1:11" ht="51" x14ac:dyDescent="0.25">
      <c r="A44" s="148"/>
      <c r="B44" s="166"/>
      <c r="C44" s="1" t="s">
        <v>75</v>
      </c>
      <c r="D44" s="346"/>
      <c r="E44" s="346" t="s">
        <v>28</v>
      </c>
      <c r="F44" s="345" t="s">
        <v>13</v>
      </c>
      <c r="G44" s="345" t="s">
        <v>12</v>
      </c>
      <c r="H44" s="345" t="s">
        <v>74</v>
      </c>
      <c r="I44" s="442">
        <v>1</v>
      </c>
      <c r="J44" s="435">
        <v>5</v>
      </c>
      <c r="K44" s="451">
        <f t="shared" si="1"/>
        <v>0.2</v>
      </c>
    </row>
    <row r="45" spans="1:11" ht="63.75" x14ac:dyDescent="0.25">
      <c r="A45" s="148"/>
      <c r="B45" s="166"/>
      <c r="C45" s="1" t="s">
        <v>76</v>
      </c>
      <c r="D45" s="346"/>
      <c r="E45" s="346" t="s">
        <v>28</v>
      </c>
      <c r="F45" s="345" t="s">
        <v>13</v>
      </c>
      <c r="G45" s="345" t="s">
        <v>12</v>
      </c>
      <c r="H45" s="345" t="s">
        <v>74</v>
      </c>
      <c r="I45" s="442">
        <v>1</v>
      </c>
      <c r="J45" s="435">
        <v>5</v>
      </c>
      <c r="K45" s="451">
        <f t="shared" si="1"/>
        <v>0.2</v>
      </c>
    </row>
    <row r="46" spans="1:11" ht="38.25" x14ac:dyDescent="0.25">
      <c r="A46" s="148"/>
      <c r="B46" s="166"/>
      <c r="C46" s="1" t="s">
        <v>77</v>
      </c>
      <c r="D46" s="346"/>
      <c r="E46" s="346" t="s">
        <v>28</v>
      </c>
      <c r="F46" s="345" t="s">
        <v>13</v>
      </c>
      <c r="G46" s="345" t="s">
        <v>12</v>
      </c>
      <c r="H46" s="345" t="s">
        <v>78</v>
      </c>
      <c r="I46" s="442">
        <v>1</v>
      </c>
      <c r="J46" s="435">
        <v>5</v>
      </c>
      <c r="K46" s="451">
        <f t="shared" si="1"/>
        <v>0.2</v>
      </c>
    </row>
    <row r="47" spans="1:11" ht="30" x14ac:dyDescent="0.25">
      <c r="A47" s="148"/>
      <c r="B47" s="166"/>
      <c r="C47" s="1" t="s">
        <v>79</v>
      </c>
      <c r="D47" s="346"/>
      <c r="E47" s="346" t="s">
        <v>28</v>
      </c>
      <c r="F47" s="345" t="s">
        <v>13</v>
      </c>
      <c r="G47" s="345" t="s">
        <v>12</v>
      </c>
      <c r="H47" s="345" t="s">
        <v>78</v>
      </c>
      <c r="I47" s="442">
        <v>1</v>
      </c>
      <c r="J47" s="435">
        <v>5</v>
      </c>
      <c r="K47" s="451">
        <f t="shared" si="1"/>
        <v>0.2</v>
      </c>
    </row>
    <row r="48" spans="1:11" x14ac:dyDescent="0.25">
      <c r="A48" s="148" t="s">
        <v>80</v>
      </c>
      <c r="B48" s="166" t="s">
        <v>81</v>
      </c>
      <c r="C48" s="153" t="s">
        <v>82</v>
      </c>
      <c r="D48" s="346"/>
      <c r="E48" s="346"/>
      <c r="F48" s="345"/>
      <c r="G48" s="345"/>
      <c r="H48" s="345"/>
      <c r="I48" s="436"/>
      <c r="J48" s="435"/>
      <c r="K48" s="451"/>
    </row>
    <row r="49" spans="1:11" ht="38.25" x14ac:dyDescent="0.25">
      <c r="A49" s="148"/>
      <c r="B49" s="166"/>
      <c r="C49" s="1" t="s">
        <v>83</v>
      </c>
      <c r="D49" s="346"/>
      <c r="E49" s="346" t="s">
        <v>28</v>
      </c>
      <c r="F49" s="345" t="s">
        <v>13</v>
      </c>
      <c r="G49" s="345" t="s">
        <v>12</v>
      </c>
      <c r="H49" s="345" t="s">
        <v>54</v>
      </c>
      <c r="I49" s="436">
        <v>1</v>
      </c>
      <c r="J49" s="435">
        <v>5</v>
      </c>
      <c r="K49" s="451">
        <f t="shared" si="1"/>
        <v>0.2</v>
      </c>
    </row>
    <row r="50" spans="1:11" ht="30" x14ac:dyDescent="0.25">
      <c r="A50" s="148"/>
      <c r="B50" s="166"/>
      <c r="C50" s="1" t="s">
        <v>84</v>
      </c>
      <c r="D50" s="346"/>
      <c r="E50" s="346" t="s">
        <v>28</v>
      </c>
      <c r="F50" s="345" t="s">
        <v>13</v>
      </c>
      <c r="G50" s="345"/>
      <c r="H50" s="345" t="s">
        <v>54</v>
      </c>
      <c r="I50" s="436">
        <v>1</v>
      </c>
      <c r="J50" s="435">
        <v>5</v>
      </c>
      <c r="K50" s="451">
        <f t="shared" si="1"/>
        <v>0.2</v>
      </c>
    </row>
    <row r="51" spans="1:11" ht="38.25" x14ac:dyDescent="0.25">
      <c r="A51" s="148"/>
      <c r="B51" s="166"/>
      <c r="C51" s="1" t="s">
        <v>85</v>
      </c>
      <c r="D51" s="346"/>
      <c r="E51" s="346" t="s">
        <v>28</v>
      </c>
      <c r="F51" s="345" t="s">
        <v>13</v>
      </c>
      <c r="G51" s="345"/>
      <c r="H51" s="345" t="s">
        <v>45</v>
      </c>
      <c r="I51" s="436">
        <v>1</v>
      </c>
      <c r="J51" s="435">
        <v>5</v>
      </c>
      <c r="K51" s="451">
        <f t="shared" si="1"/>
        <v>0.2</v>
      </c>
    </row>
    <row r="52" spans="1:11" ht="63.75" x14ac:dyDescent="0.25">
      <c r="A52" s="148"/>
      <c r="B52" s="166"/>
      <c r="C52" s="1" t="s">
        <v>86</v>
      </c>
      <c r="D52" s="346"/>
      <c r="E52" s="346" t="s">
        <v>28</v>
      </c>
      <c r="F52" s="345" t="s">
        <v>13</v>
      </c>
      <c r="G52" s="345"/>
      <c r="H52" s="345" t="s">
        <v>45</v>
      </c>
      <c r="I52" s="436">
        <v>1</v>
      </c>
      <c r="J52" s="435">
        <v>5</v>
      </c>
      <c r="K52" s="451">
        <f t="shared" si="1"/>
        <v>0.2</v>
      </c>
    </row>
    <row r="53" spans="1:11" ht="30" x14ac:dyDescent="0.25">
      <c r="A53" s="148"/>
      <c r="B53" s="166"/>
      <c r="C53" s="1" t="s">
        <v>87</v>
      </c>
      <c r="D53" s="346"/>
      <c r="E53" s="346" t="s">
        <v>28</v>
      </c>
      <c r="F53" s="345" t="s">
        <v>13</v>
      </c>
      <c r="G53" s="345" t="s">
        <v>26</v>
      </c>
      <c r="H53" s="345" t="s">
        <v>49</v>
      </c>
      <c r="I53" s="436">
        <v>1</v>
      </c>
      <c r="J53" s="435">
        <v>5</v>
      </c>
      <c r="K53" s="451">
        <f t="shared" si="1"/>
        <v>0.2</v>
      </c>
    </row>
    <row r="54" spans="1:11" x14ac:dyDescent="0.25">
      <c r="A54" s="148">
        <v>2</v>
      </c>
      <c r="B54" s="166" t="s">
        <v>22</v>
      </c>
      <c r="C54" s="152"/>
      <c r="D54" s="147"/>
      <c r="E54" s="147"/>
      <c r="F54" s="148"/>
      <c r="G54" s="148"/>
      <c r="H54" s="148"/>
      <c r="I54" s="436"/>
      <c r="J54" s="435"/>
      <c r="K54" s="451"/>
    </row>
    <row r="55" spans="1:11" ht="30" x14ac:dyDescent="0.25">
      <c r="A55" s="148" t="s">
        <v>32</v>
      </c>
      <c r="B55" s="166" t="s">
        <v>63</v>
      </c>
      <c r="C55" s="153" t="s">
        <v>88</v>
      </c>
      <c r="D55" s="346" t="s">
        <v>28</v>
      </c>
      <c r="E55" s="346" t="s">
        <v>28</v>
      </c>
      <c r="F55" s="345" t="s">
        <v>13</v>
      </c>
      <c r="G55" s="345" t="s">
        <v>19</v>
      </c>
      <c r="H55" s="345" t="s">
        <v>89</v>
      </c>
      <c r="I55" s="442">
        <f>1/35</f>
        <v>2.8571428571428571E-2</v>
      </c>
      <c r="J55" s="435">
        <v>5</v>
      </c>
      <c r="K55" s="451">
        <f t="shared" si="1"/>
        <v>5.7142857142857143E-3</v>
      </c>
    </row>
    <row r="56" spans="1:11" ht="30" x14ac:dyDescent="0.25">
      <c r="A56" s="148" t="s">
        <v>90</v>
      </c>
      <c r="B56" s="166" t="s">
        <v>91</v>
      </c>
      <c r="C56" s="153" t="s">
        <v>92</v>
      </c>
      <c r="D56" s="346" t="s">
        <v>28</v>
      </c>
      <c r="E56" s="346" t="s">
        <v>28</v>
      </c>
      <c r="F56" s="345" t="s">
        <v>13</v>
      </c>
      <c r="G56" s="345" t="s">
        <v>93</v>
      </c>
      <c r="H56" s="345" t="s">
        <v>49</v>
      </c>
      <c r="I56" s="436">
        <f>4/35</f>
        <v>0.11428571428571428</v>
      </c>
      <c r="J56" s="435">
        <v>5</v>
      </c>
      <c r="K56" s="451">
        <f t="shared" si="1"/>
        <v>2.2857142857142857E-2</v>
      </c>
    </row>
    <row r="57" spans="1:11" ht="30" x14ac:dyDescent="0.25">
      <c r="A57" s="148" t="s">
        <v>94</v>
      </c>
      <c r="B57" s="166" t="s">
        <v>95</v>
      </c>
      <c r="C57" s="153" t="s">
        <v>96</v>
      </c>
      <c r="D57" s="346" t="s">
        <v>28</v>
      </c>
      <c r="E57" s="346" t="s">
        <v>28</v>
      </c>
      <c r="F57" s="345" t="s">
        <v>13</v>
      </c>
      <c r="G57" s="345" t="s">
        <v>93</v>
      </c>
      <c r="H57" s="345" t="s">
        <v>49</v>
      </c>
      <c r="I57" s="436">
        <f>4/35</f>
        <v>0.11428571428571428</v>
      </c>
      <c r="J57" s="435">
        <v>5</v>
      </c>
      <c r="K57" s="451">
        <f t="shared" si="1"/>
        <v>2.2857142857142857E-2</v>
      </c>
    </row>
    <row r="58" spans="1:11" x14ac:dyDescent="0.25">
      <c r="A58" s="148" t="s">
        <v>97</v>
      </c>
      <c r="B58" s="166" t="s">
        <v>98</v>
      </c>
      <c r="C58" s="153" t="s">
        <v>99</v>
      </c>
      <c r="D58" s="346" t="s">
        <v>28</v>
      </c>
      <c r="E58" s="346" t="s">
        <v>28</v>
      </c>
      <c r="F58" s="345" t="s">
        <v>100</v>
      </c>
      <c r="G58" s="345" t="s">
        <v>101</v>
      </c>
      <c r="H58" s="345" t="s">
        <v>102</v>
      </c>
      <c r="I58" s="436">
        <f>6/35</f>
        <v>0.17142857142857143</v>
      </c>
      <c r="J58" s="435">
        <v>5</v>
      </c>
      <c r="K58" s="451">
        <f t="shared" si="1"/>
        <v>3.4285714285714287E-2</v>
      </c>
    </row>
    <row r="59" spans="1:11" x14ac:dyDescent="0.25">
      <c r="A59" s="148">
        <v>3</v>
      </c>
      <c r="B59" s="166" t="s">
        <v>27</v>
      </c>
      <c r="C59" s="152"/>
      <c r="D59" s="147"/>
      <c r="E59" s="147"/>
      <c r="F59" s="148"/>
      <c r="G59" s="148"/>
      <c r="H59" s="148"/>
      <c r="I59" s="436"/>
      <c r="J59" s="435"/>
      <c r="K59" s="451"/>
    </row>
    <row r="60" spans="1:11" ht="76.5" x14ac:dyDescent="0.25">
      <c r="A60" s="148" t="s">
        <v>103</v>
      </c>
      <c r="B60" s="166" t="s">
        <v>104</v>
      </c>
      <c r="C60" s="1" t="s">
        <v>2661</v>
      </c>
      <c r="D60" s="346" t="s">
        <v>28</v>
      </c>
      <c r="E60" s="346" t="s">
        <v>28</v>
      </c>
      <c r="F60" s="345" t="s">
        <v>13</v>
      </c>
      <c r="G60" s="345" t="s">
        <v>29</v>
      </c>
      <c r="H60" s="345" t="s">
        <v>89</v>
      </c>
      <c r="I60" s="436">
        <f>6/35</f>
        <v>0.17142857142857143</v>
      </c>
      <c r="J60" s="435">
        <v>5</v>
      </c>
      <c r="K60" s="451">
        <f t="shared" si="1"/>
        <v>3.4285714285714287E-2</v>
      </c>
    </row>
    <row r="61" spans="1:11" ht="63.75" x14ac:dyDescent="0.25">
      <c r="A61" s="148"/>
      <c r="B61" s="166"/>
      <c r="C61" s="1" t="s">
        <v>105</v>
      </c>
      <c r="D61" s="346" t="s">
        <v>28</v>
      </c>
      <c r="E61" s="346" t="s">
        <v>28</v>
      </c>
      <c r="F61" s="345" t="s">
        <v>13</v>
      </c>
      <c r="G61" s="345" t="s">
        <v>106</v>
      </c>
      <c r="H61" s="345" t="s">
        <v>89</v>
      </c>
      <c r="I61" s="436">
        <f>6/35</f>
        <v>0.17142857142857143</v>
      </c>
      <c r="J61" s="435">
        <v>5</v>
      </c>
      <c r="K61" s="451">
        <f t="shared" si="1"/>
        <v>3.4285714285714287E-2</v>
      </c>
    </row>
    <row r="62" spans="1:11" ht="51" x14ac:dyDescent="0.25">
      <c r="A62" s="148"/>
      <c r="B62" s="166"/>
      <c r="C62" s="1" t="s">
        <v>107</v>
      </c>
      <c r="D62" s="346" t="s">
        <v>28</v>
      </c>
      <c r="E62" s="346" t="s">
        <v>28</v>
      </c>
      <c r="F62" s="345" t="s">
        <v>108</v>
      </c>
      <c r="G62" s="345" t="s">
        <v>106</v>
      </c>
      <c r="H62" s="345" t="s">
        <v>89</v>
      </c>
      <c r="I62" s="436">
        <f>6/35</f>
        <v>0.17142857142857143</v>
      </c>
      <c r="J62" s="435">
        <v>5</v>
      </c>
      <c r="K62" s="451">
        <f t="shared" si="1"/>
        <v>3.4285714285714287E-2</v>
      </c>
    </row>
    <row r="63" spans="1:11" x14ac:dyDescent="0.25">
      <c r="A63" s="148" t="s">
        <v>50</v>
      </c>
      <c r="B63" s="166" t="s">
        <v>30</v>
      </c>
      <c r="C63" s="152"/>
      <c r="D63" s="147"/>
      <c r="E63" s="147"/>
      <c r="F63" s="148"/>
      <c r="G63" s="148"/>
      <c r="H63" s="148"/>
      <c r="I63" s="436"/>
      <c r="J63" s="435"/>
      <c r="K63" s="451"/>
    </row>
    <row r="64" spans="1:11" x14ac:dyDescent="0.25">
      <c r="A64" s="148">
        <v>1</v>
      </c>
      <c r="B64" s="166" t="s">
        <v>25</v>
      </c>
      <c r="C64" s="152"/>
      <c r="D64" s="147"/>
      <c r="E64" s="147"/>
      <c r="F64" s="148"/>
      <c r="G64" s="148"/>
      <c r="H64" s="148"/>
      <c r="I64" s="436"/>
      <c r="J64" s="435"/>
      <c r="K64" s="451"/>
    </row>
    <row r="65" spans="1:11" ht="30" x14ac:dyDescent="0.25">
      <c r="A65" s="148" t="s">
        <v>67</v>
      </c>
      <c r="B65" s="166" t="s">
        <v>31</v>
      </c>
      <c r="C65" s="153" t="s">
        <v>2838</v>
      </c>
      <c r="D65" s="346" t="s">
        <v>28</v>
      </c>
      <c r="E65" s="346"/>
      <c r="F65" s="345" t="s">
        <v>13</v>
      </c>
      <c r="G65" s="345" t="s">
        <v>19</v>
      </c>
      <c r="H65" s="345" t="s">
        <v>109</v>
      </c>
      <c r="I65" s="436">
        <f>1/35</f>
        <v>2.8571428571428571E-2</v>
      </c>
      <c r="J65" s="435">
        <v>5</v>
      </c>
      <c r="K65" s="451">
        <f t="shared" si="1"/>
        <v>5.7142857142857143E-3</v>
      </c>
    </row>
    <row r="66" spans="1:11" ht="30" x14ac:dyDescent="0.25">
      <c r="A66" s="148"/>
      <c r="B66" s="166"/>
      <c r="C66" s="153" t="s">
        <v>2838</v>
      </c>
      <c r="D66" s="346"/>
      <c r="E66" s="346" t="s">
        <v>28</v>
      </c>
      <c r="F66" s="345" t="s">
        <v>13</v>
      </c>
      <c r="G66" s="345" t="s">
        <v>12</v>
      </c>
      <c r="H66" s="345" t="s">
        <v>110</v>
      </c>
      <c r="I66" s="436">
        <v>1</v>
      </c>
      <c r="J66" s="435">
        <v>5</v>
      </c>
      <c r="K66" s="451">
        <f t="shared" si="1"/>
        <v>0.2</v>
      </c>
    </row>
    <row r="67" spans="1:11" x14ac:dyDescent="0.25">
      <c r="A67" s="148">
        <v>2</v>
      </c>
      <c r="B67" s="166" t="s">
        <v>22</v>
      </c>
      <c r="C67" s="152"/>
      <c r="D67" s="147"/>
      <c r="E67" s="147"/>
      <c r="F67" s="148"/>
      <c r="G67" s="148"/>
      <c r="H67" s="148"/>
      <c r="I67" s="436"/>
      <c r="J67" s="435"/>
      <c r="K67" s="451"/>
    </row>
    <row r="68" spans="1:11" ht="28.5" x14ac:dyDescent="0.25">
      <c r="A68" s="148" t="s">
        <v>32</v>
      </c>
      <c r="B68" s="152" t="s">
        <v>111</v>
      </c>
      <c r="C68" s="156" t="s">
        <v>33</v>
      </c>
      <c r="D68" s="346"/>
      <c r="E68" s="346"/>
      <c r="F68" s="345"/>
      <c r="G68" s="345"/>
      <c r="H68" s="148"/>
      <c r="I68" s="436"/>
      <c r="J68" s="435"/>
      <c r="K68" s="451"/>
    </row>
    <row r="69" spans="1:11" ht="89.25" x14ac:dyDescent="0.25">
      <c r="A69" s="148"/>
      <c r="B69" s="166"/>
      <c r="C69" s="1" t="s">
        <v>112</v>
      </c>
      <c r="D69" s="346"/>
      <c r="E69" s="346" t="s">
        <v>28</v>
      </c>
      <c r="F69" s="345" t="s">
        <v>13</v>
      </c>
      <c r="G69" s="345" t="s">
        <v>26</v>
      </c>
      <c r="H69" s="345" t="s">
        <v>54</v>
      </c>
      <c r="I69" s="436">
        <v>1</v>
      </c>
      <c r="J69" s="435">
        <v>5</v>
      </c>
      <c r="K69" s="451">
        <f t="shared" si="1"/>
        <v>0.2</v>
      </c>
    </row>
    <row r="70" spans="1:11" ht="38.25" x14ac:dyDescent="0.25">
      <c r="A70" s="148"/>
      <c r="B70" s="166"/>
      <c r="C70" s="1" t="s">
        <v>113</v>
      </c>
      <c r="D70" s="346"/>
      <c r="E70" s="346" t="s">
        <v>28</v>
      </c>
      <c r="F70" s="345" t="s">
        <v>13</v>
      </c>
      <c r="G70" s="345" t="s">
        <v>26</v>
      </c>
      <c r="H70" s="345" t="s">
        <v>49</v>
      </c>
      <c r="I70" s="436">
        <v>1</v>
      </c>
      <c r="J70" s="435">
        <v>5</v>
      </c>
      <c r="K70" s="451">
        <f t="shared" si="1"/>
        <v>0.2</v>
      </c>
    </row>
    <row r="71" spans="1:11" ht="140.25" x14ac:dyDescent="0.25">
      <c r="A71" s="148"/>
      <c r="B71" s="166"/>
      <c r="C71" s="1" t="s">
        <v>2662</v>
      </c>
      <c r="D71" s="346" t="s">
        <v>28</v>
      </c>
      <c r="E71" s="346"/>
      <c r="F71" s="345" t="s">
        <v>13</v>
      </c>
      <c r="G71" s="345" t="s">
        <v>19</v>
      </c>
      <c r="H71" s="345" t="s">
        <v>59</v>
      </c>
      <c r="I71" s="436">
        <f>1/35</f>
        <v>2.8571428571428571E-2</v>
      </c>
      <c r="J71" s="435">
        <v>5</v>
      </c>
      <c r="K71" s="451">
        <f t="shared" si="1"/>
        <v>5.7142857142857143E-3</v>
      </c>
    </row>
    <row r="72" spans="1:11" ht="127.5" x14ac:dyDescent="0.25">
      <c r="A72" s="148"/>
      <c r="B72" s="166"/>
      <c r="C72" s="1" t="s">
        <v>2663</v>
      </c>
      <c r="D72" s="346"/>
      <c r="E72" s="346" t="s">
        <v>28</v>
      </c>
      <c r="F72" s="345" t="s">
        <v>13</v>
      </c>
      <c r="G72" s="345" t="s">
        <v>12</v>
      </c>
      <c r="H72" s="345" t="s">
        <v>59</v>
      </c>
      <c r="I72" s="436">
        <v>1</v>
      </c>
      <c r="J72" s="435">
        <v>5</v>
      </c>
      <c r="K72" s="451">
        <f t="shared" si="1"/>
        <v>0.2</v>
      </c>
    </row>
    <row r="73" spans="1:11" ht="41.25" x14ac:dyDescent="0.25">
      <c r="A73" s="148"/>
      <c r="B73" s="166"/>
      <c r="C73" s="1" t="s">
        <v>2656</v>
      </c>
      <c r="D73" s="346" t="s">
        <v>28</v>
      </c>
      <c r="E73" s="346"/>
      <c r="F73" s="345" t="s">
        <v>13</v>
      </c>
      <c r="G73" s="345" t="s">
        <v>114</v>
      </c>
      <c r="H73" s="345" t="s">
        <v>57</v>
      </c>
      <c r="I73" s="436">
        <f>1/35</f>
        <v>2.8571428571428571E-2</v>
      </c>
      <c r="J73" s="435">
        <v>5</v>
      </c>
      <c r="K73" s="451">
        <f t="shared" si="1"/>
        <v>5.7142857142857143E-3</v>
      </c>
    </row>
    <row r="74" spans="1:11" ht="28.5" x14ac:dyDescent="0.25">
      <c r="A74" s="148"/>
      <c r="B74" s="166"/>
      <c r="C74" s="1" t="s">
        <v>2657</v>
      </c>
      <c r="D74" s="346"/>
      <c r="E74" s="346" t="s">
        <v>28</v>
      </c>
      <c r="F74" s="345" t="s">
        <v>13</v>
      </c>
      <c r="G74" s="345" t="s">
        <v>115</v>
      </c>
      <c r="H74" s="345" t="s">
        <v>57</v>
      </c>
      <c r="I74" s="436">
        <v>1</v>
      </c>
      <c r="J74" s="435">
        <v>5</v>
      </c>
      <c r="K74" s="451">
        <f t="shared" si="1"/>
        <v>0.2</v>
      </c>
    </row>
    <row r="75" spans="1:11" ht="51" x14ac:dyDescent="0.25">
      <c r="A75" s="148"/>
      <c r="B75" s="166"/>
      <c r="C75" s="1" t="s">
        <v>116</v>
      </c>
      <c r="D75" s="346" t="s">
        <v>28</v>
      </c>
      <c r="E75" s="346"/>
      <c r="F75" s="345" t="s">
        <v>13</v>
      </c>
      <c r="G75" s="345" t="s">
        <v>114</v>
      </c>
      <c r="H75" s="345" t="s">
        <v>57</v>
      </c>
      <c r="I75" s="436">
        <f>1/35</f>
        <v>2.8571428571428571E-2</v>
      </c>
      <c r="J75" s="435">
        <v>5</v>
      </c>
      <c r="K75" s="451">
        <f t="shared" si="1"/>
        <v>5.7142857142857143E-3</v>
      </c>
    </row>
    <row r="76" spans="1:11" ht="51" x14ac:dyDescent="0.25">
      <c r="A76" s="148"/>
      <c r="B76" s="166"/>
      <c r="C76" s="1" t="s">
        <v>2658</v>
      </c>
      <c r="D76" s="346"/>
      <c r="E76" s="346" t="s">
        <v>28</v>
      </c>
      <c r="F76" s="345" t="s">
        <v>13</v>
      </c>
      <c r="G76" s="345" t="s">
        <v>115</v>
      </c>
      <c r="H76" s="345" t="s">
        <v>57</v>
      </c>
      <c r="I76" s="436">
        <v>1</v>
      </c>
      <c r="J76" s="435">
        <v>5</v>
      </c>
      <c r="K76" s="451">
        <f t="shared" si="1"/>
        <v>0.2</v>
      </c>
    </row>
    <row r="77" spans="1:11" ht="30" x14ac:dyDescent="0.25">
      <c r="A77" s="148"/>
      <c r="B77" s="166"/>
      <c r="C77" s="1" t="s">
        <v>117</v>
      </c>
      <c r="D77" s="346"/>
      <c r="E77" s="346" t="s">
        <v>28</v>
      </c>
      <c r="F77" s="345" t="s">
        <v>13</v>
      </c>
      <c r="G77" s="345" t="s">
        <v>118</v>
      </c>
      <c r="H77" s="345" t="s">
        <v>54</v>
      </c>
      <c r="I77" s="436">
        <v>1</v>
      </c>
      <c r="J77" s="435">
        <v>5</v>
      </c>
      <c r="K77" s="451">
        <f t="shared" si="1"/>
        <v>0.2</v>
      </c>
    </row>
    <row r="78" spans="1:11" ht="51" x14ac:dyDescent="0.25">
      <c r="A78" s="148"/>
      <c r="B78" s="166"/>
      <c r="C78" s="1" t="s">
        <v>119</v>
      </c>
      <c r="D78" s="346"/>
      <c r="E78" s="346" t="s">
        <v>28</v>
      </c>
      <c r="F78" s="345" t="s">
        <v>13</v>
      </c>
      <c r="G78" s="345" t="s">
        <v>12</v>
      </c>
      <c r="H78" s="345" t="s">
        <v>49</v>
      </c>
      <c r="I78" s="436">
        <v>1</v>
      </c>
      <c r="J78" s="435">
        <v>5</v>
      </c>
      <c r="K78" s="451">
        <f t="shared" si="1"/>
        <v>0.2</v>
      </c>
    </row>
    <row r="79" spans="1:11" ht="76.5" x14ac:dyDescent="0.25">
      <c r="A79" s="148"/>
      <c r="B79" s="166"/>
      <c r="C79" s="1" t="s">
        <v>120</v>
      </c>
      <c r="D79" s="346" t="s">
        <v>28</v>
      </c>
      <c r="E79" s="346"/>
      <c r="F79" s="345" t="s">
        <v>13</v>
      </c>
      <c r="G79" s="345" t="s">
        <v>19</v>
      </c>
      <c r="H79" s="345" t="s">
        <v>59</v>
      </c>
      <c r="I79" s="436">
        <f>1/35</f>
        <v>2.8571428571428571E-2</v>
      </c>
      <c r="J79" s="435">
        <v>5</v>
      </c>
      <c r="K79" s="451">
        <f t="shared" si="1"/>
        <v>5.7142857142857143E-3</v>
      </c>
    </row>
    <row r="80" spans="1:11" ht="63.75" x14ac:dyDescent="0.25">
      <c r="A80" s="148"/>
      <c r="B80" s="166"/>
      <c r="C80" s="1" t="s">
        <v>121</v>
      </c>
      <c r="D80" s="346"/>
      <c r="E80" s="346"/>
      <c r="F80" s="345"/>
      <c r="G80" s="345"/>
      <c r="H80" s="345"/>
      <c r="I80" s="436"/>
      <c r="J80" s="435">
        <v>5</v>
      </c>
      <c r="K80" s="451">
        <f t="shared" si="1"/>
        <v>0</v>
      </c>
    </row>
    <row r="81" spans="1:11" ht="63.75" x14ac:dyDescent="0.25">
      <c r="A81" s="148"/>
      <c r="B81" s="166"/>
      <c r="C81" s="1" t="s">
        <v>122</v>
      </c>
      <c r="D81" s="346"/>
      <c r="E81" s="346"/>
      <c r="F81" s="345"/>
      <c r="G81" s="345"/>
      <c r="H81" s="345"/>
      <c r="I81" s="436"/>
      <c r="J81" s="435">
        <v>5</v>
      </c>
      <c r="K81" s="451">
        <f t="shared" si="1"/>
        <v>0</v>
      </c>
    </row>
    <row r="82" spans="1:11" ht="54" x14ac:dyDescent="0.25">
      <c r="A82" s="148"/>
      <c r="B82" s="166"/>
      <c r="C82" s="1" t="s">
        <v>2659</v>
      </c>
      <c r="D82" s="346"/>
      <c r="E82" s="346"/>
      <c r="F82" s="345"/>
      <c r="G82" s="345"/>
      <c r="H82" s="345"/>
      <c r="I82" s="436"/>
      <c r="J82" s="435">
        <v>5</v>
      </c>
      <c r="K82" s="451">
        <f t="shared" si="1"/>
        <v>0</v>
      </c>
    </row>
    <row r="83" spans="1:11" ht="38.25" x14ac:dyDescent="0.25">
      <c r="A83" s="148"/>
      <c r="B83" s="166"/>
      <c r="C83" s="1" t="s">
        <v>123</v>
      </c>
      <c r="D83" s="346"/>
      <c r="E83" s="346"/>
      <c r="F83" s="345"/>
      <c r="G83" s="345"/>
      <c r="H83" s="345"/>
      <c r="I83" s="436"/>
      <c r="J83" s="435">
        <v>5</v>
      </c>
      <c r="K83" s="451">
        <f t="shared" si="1"/>
        <v>0</v>
      </c>
    </row>
    <row r="84" spans="1:11" ht="51" x14ac:dyDescent="0.25">
      <c r="A84" s="148"/>
      <c r="B84" s="166"/>
      <c r="C84" s="1" t="s">
        <v>124</v>
      </c>
      <c r="D84" s="346"/>
      <c r="E84" s="346"/>
      <c r="F84" s="345"/>
      <c r="G84" s="345"/>
      <c r="H84" s="345"/>
      <c r="I84" s="436"/>
      <c r="J84" s="435">
        <v>5</v>
      </c>
      <c r="K84" s="451">
        <f t="shared" si="1"/>
        <v>0</v>
      </c>
    </row>
    <row r="85" spans="1:11" ht="30" x14ac:dyDescent="0.25">
      <c r="A85" s="148" t="s">
        <v>90</v>
      </c>
      <c r="B85" s="166" t="s">
        <v>125</v>
      </c>
      <c r="C85" s="153" t="s">
        <v>126</v>
      </c>
      <c r="D85" s="346" t="s">
        <v>28</v>
      </c>
      <c r="E85" s="346"/>
      <c r="F85" s="345" t="s">
        <v>127</v>
      </c>
      <c r="G85" s="345" t="s">
        <v>128</v>
      </c>
      <c r="H85" s="345" t="s">
        <v>57</v>
      </c>
      <c r="I85" s="436">
        <f>1/35</f>
        <v>2.8571428571428571E-2</v>
      </c>
      <c r="J85" s="435">
        <v>5</v>
      </c>
      <c r="K85" s="451">
        <f t="shared" si="1"/>
        <v>5.7142857142857143E-3</v>
      </c>
    </row>
    <row r="86" spans="1:11" ht="30" x14ac:dyDescent="0.25">
      <c r="A86" s="148" t="s">
        <v>94</v>
      </c>
      <c r="B86" s="166" t="s">
        <v>129</v>
      </c>
      <c r="C86" s="153" t="s">
        <v>130</v>
      </c>
      <c r="D86" s="346" t="s">
        <v>28</v>
      </c>
      <c r="E86" s="346"/>
      <c r="F86" s="345" t="s">
        <v>34</v>
      </c>
      <c r="G86" s="345" t="s">
        <v>131</v>
      </c>
      <c r="H86" s="345" t="s">
        <v>54</v>
      </c>
      <c r="I86" s="436">
        <v>2.8571428571428571E-2</v>
      </c>
      <c r="J86" s="435">
        <v>5</v>
      </c>
      <c r="K86" s="451">
        <f t="shared" si="1"/>
        <v>5.7142857142857143E-3</v>
      </c>
    </row>
    <row r="87" spans="1:11" x14ac:dyDescent="0.25">
      <c r="A87" s="148" t="s">
        <v>132</v>
      </c>
      <c r="B87" s="166" t="s">
        <v>35</v>
      </c>
      <c r="C87" s="152"/>
      <c r="D87" s="147"/>
      <c r="E87" s="147"/>
      <c r="F87" s="148"/>
      <c r="G87" s="148"/>
      <c r="H87" s="148"/>
      <c r="I87" s="436"/>
      <c r="J87" s="435"/>
      <c r="K87" s="451"/>
    </row>
    <row r="88" spans="1:11" ht="28.5" x14ac:dyDescent="0.25">
      <c r="A88" s="148">
        <v>1</v>
      </c>
      <c r="B88" s="152" t="s">
        <v>133</v>
      </c>
      <c r="C88" s="153" t="s">
        <v>134</v>
      </c>
      <c r="D88" s="346" t="s">
        <v>28</v>
      </c>
      <c r="E88" s="346"/>
      <c r="F88" s="345"/>
      <c r="G88" s="345"/>
      <c r="H88" s="148"/>
      <c r="I88" s="436">
        <f>1/20/35</f>
        <v>1.4285714285714286E-3</v>
      </c>
      <c r="J88" s="435">
        <v>5</v>
      </c>
      <c r="K88" s="451">
        <f t="shared" si="1"/>
        <v>2.8571428571428574E-4</v>
      </c>
    </row>
    <row r="89" spans="1:11" ht="28.5" x14ac:dyDescent="0.25">
      <c r="A89" s="148">
        <v>2</v>
      </c>
      <c r="B89" s="152" t="s">
        <v>135</v>
      </c>
      <c r="C89" s="153" t="s">
        <v>134</v>
      </c>
      <c r="D89" s="346" t="s">
        <v>28</v>
      </c>
      <c r="E89" s="346"/>
      <c r="F89" s="345"/>
      <c r="G89" s="345"/>
      <c r="H89" s="148"/>
      <c r="I89" s="436">
        <f>1/20/35</f>
        <v>1.4285714285714286E-3</v>
      </c>
      <c r="J89" s="435">
        <v>5</v>
      </c>
      <c r="K89" s="451">
        <f t="shared" si="1"/>
        <v>2.8571428571428574E-4</v>
      </c>
    </row>
    <row r="91" spans="1:11" s="311" customFormat="1" x14ac:dyDescent="0.25">
      <c r="A91" s="418" t="s">
        <v>136</v>
      </c>
      <c r="B91" s="418"/>
      <c r="C91" s="418"/>
      <c r="D91" s="418"/>
      <c r="E91" s="418"/>
      <c r="F91" s="418"/>
      <c r="G91" s="418"/>
      <c r="H91" s="418"/>
      <c r="I91" s="433"/>
      <c r="J91" s="434"/>
      <c r="K91" s="453"/>
    </row>
    <row r="92" spans="1:11" x14ac:dyDescent="0.25">
      <c r="A92" s="285"/>
      <c r="F92" s="157"/>
      <c r="G92" s="157"/>
    </row>
    <row r="93" spans="1:11" x14ac:dyDescent="0.25">
      <c r="A93" s="195" t="s">
        <v>137</v>
      </c>
      <c r="F93" s="157"/>
      <c r="G93" s="157"/>
    </row>
    <row r="94" spans="1:11" x14ac:dyDescent="0.25">
      <c r="A94" s="429" t="s">
        <v>138</v>
      </c>
      <c r="B94" s="419"/>
      <c r="C94" s="419"/>
      <c r="D94" s="419"/>
      <c r="E94" s="419"/>
      <c r="F94" s="419"/>
      <c r="G94" s="419"/>
      <c r="H94" s="419"/>
      <c r="I94" s="444"/>
      <c r="J94" s="445"/>
      <c r="K94" s="454"/>
    </row>
    <row r="95" spans="1:11" s="320" customFormat="1" ht="12.75" x14ac:dyDescent="0.25">
      <c r="A95" s="469" t="s">
        <v>0</v>
      </c>
      <c r="B95" s="469" t="s">
        <v>20</v>
      </c>
      <c r="C95" s="469" t="s">
        <v>1</v>
      </c>
      <c r="D95" s="471" t="s">
        <v>2</v>
      </c>
      <c r="E95" s="472"/>
      <c r="F95" s="469" t="s">
        <v>37</v>
      </c>
      <c r="G95" s="469" t="s">
        <v>38</v>
      </c>
      <c r="H95" s="469" t="s">
        <v>3</v>
      </c>
      <c r="I95" s="473" t="s">
        <v>3193</v>
      </c>
      <c r="J95" s="475" t="s">
        <v>3189</v>
      </c>
      <c r="K95" s="477" t="s">
        <v>3190</v>
      </c>
    </row>
    <row r="96" spans="1:11" s="320" customFormat="1" ht="12.75" x14ac:dyDescent="0.25">
      <c r="A96" s="470"/>
      <c r="B96" s="470"/>
      <c r="C96" s="470"/>
      <c r="D96" s="2" t="s">
        <v>39</v>
      </c>
      <c r="E96" s="2" t="s">
        <v>4</v>
      </c>
      <c r="F96" s="470"/>
      <c r="G96" s="470"/>
      <c r="H96" s="470"/>
      <c r="I96" s="474"/>
      <c r="J96" s="476"/>
      <c r="K96" s="478"/>
    </row>
    <row r="97" spans="1:11" ht="36" x14ac:dyDescent="0.25">
      <c r="A97" s="345">
        <v>1</v>
      </c>
      <c r="B97" s="165"/>
      <c r="C97" s="153" t="s">
        <v>139</v>
      </c>
      <c r="D97" s="346"/>
      <c r="E97" s="346"/>
      <c r="F97" s="345" t="s">
        <v>34</v>
      </c>
      <c r="G97" s="345">
        <v>1</v>
      </c>
      <c r="H97" s="193" t="s">
        <v>140</v>
      </c>
      <c r="I97" s="436">
        <f>1/20/35</f>
        <v>1.4285714285714286E-3</v>
      </c>
      <c r="J97" s="446">
        <v>5</v>
      </c>
      <c r="K97" s="451">
        <f t="shared" ref="K97:K103" si="2">I97/J97</f>
        <v>2.8571428571428574E-4</v>
      </c>
    </row>
    <row r="98" spans="1:11" ht="45" x14ac:dyDescent="0.25">
      <c r="A98" s="345">
        <v>2</v>
      </c>
      <c r="B98" s="165"/>
      <c r="C98" s="153" t="s">
        <v>141</v>
      </c>
      <c r="D98" s="346" t="s">
        <v>28</v>
      </c>
      <c r="E98" s="346"/>
      <c r="F98" s="345" t="s">
        <v>34</v>
      </c>
      <c r="G98" s="345">
        <v>1</v>
      </c>
      <c r="H98" s="345" t="s">
        <v>140</v>
      </c>
      <c r="I98" s="436">
        <f t="shared" ref="I98:I103" si="3">1/20/35</f>
        <v>1.4285714285714286E-3</v>
      </c>
      <c r="J98" s="446">
        <v>5</v>
      </c>
      <c r="K98" s="451">
        <f t="shared" si="2"/>
        <v>2.8571428571428574E-4</v>
      </c>
    </row>
    <row r="99" spans="1:11" x14ac:dyDescent="0.25">
      <c r="A99" s="345">
        <v>3</v>
      </c>
      <c r="B99" s="165"/>
      <c r="C99" s="153" t="s">
        <v>142</v>
      </c>
      <c r="D99" s="346" t="s">
        <v>28</v>
      </c>
      <c r="E99" s="346"/>
      <c r="F99" s="345" t="s">
        <v>34</v>
      </c>
      <c r="G99" s="345">
        <v>1</v>
      </c>
      <c r="H99" s="345"/>
      <c r="I99" s="436">
        <f t="shared" si="3"/>
        <v>1.4285714285714286E-3</v>
      </c>
      <c r="J99" s="446">
        <v>5</v>
      </c>
      <c r="K99" s="451">
        <f t="shared" si="2"/>
        <v>2.8571428571428574E-4</v>
      </c>
    </row>
    <row r="100" spans="1:11" x14ac:dyDescent="0.25">
      <c r="A100" s="345">
        <v>4</v>
      </c>
      <c r="B100" s="165"/>
      <c r="C100" s="153" t="s">
        <v>143</v>
      </c>
      <c r="D100" s="346" t="s">
        <v>28</v>
      </c>
      <c r="E100" s="346"/>
      <c r="F100" s="345" t="s">
        <v>34</v>
      </c>
      <c r="G100" s="345">
        <v>1</v>
      </c>
      <c r="H100" s="345"/>
      <c r="I100" s="436">
        <f t="shared" si="3"/>
        <v>1.4285714285714286E-3</v>
      </c>
      <c r="J100" s="446">
        <v>5</v>
      </c>
      <c r="K100" s="451">
        <f t="shared" si="2"/>
        <v>2.8571428571428574E-4</v>
      </c>
    </row>
    <row r="101" spans="1:11" x14ac:dyDescent="0.25">
      <c r="A101" s="345">
        <v>5</v>
      </c>
      <c r="B101" s="165"/>
      <c r="C101" s="153" t="s">
        <v>144</v>
      </c>
      <c r="D101" s="346" t="s">
        <v>28</v>
      </c>
      <c r="E101" s="346"/>
      <c r="F101" s="345" t="s">
        <v>13</v>
      </c>
      <c r="G101" s="345">
        <v>1</v>
      </c>
      <c r="H101" s="345"/>
      <c r="I101" s="436">
        <f t="shared" si="3"/>
        <v>1.4285714285714286E-3</v>
      </c>
      <c r="J101" s="446">
        <v>5</v>
      </c>
      <c r="K101" s="451">
        <f t="shared" si="2"/>
        <v>2.8571428571428574E-4</v>
      </c>
    </row>
    <row r="102" spans="1:11" ht="30" x14ac:dyDescent="0.25">
      <c r="A102" s="345">
        <v>6</v>
      </c>
      <c r="B102" s="165"/>
      <c r="C102" s="153" t="s">
        <v>145</v>
      </c>
      <c r="D102" s="346" t="s">
        <v>28</v>
      </c>
      <c r="E102" s="346"/>
      <c r="F102" s="345" t="s">
        <v>13</v>
      </c>
      <c r="G102" s="345" t="s">
        <v>146</v>
      </c>
      <c r="H102" s="345"/>
      <c r="I102" s="436">
        <f>6/20/35</f>
        <v>8.5714285714285719E-3</v>
      </c>
      <c r="J102" s="446">
        <v>5</v>
      </c>
      <c r="K102" s="451">
        <f t="shared" si="2"/>
        <v>1.7142857142857144E-3</v>
      </c>
    </row>
    <row r="103" spans="1:11" x14ac:dyDescent="0.25">
      <c r="A103" s="345">
        <v>7</v>
      </c>
      <c r="B103" s="165"/>
      <c r="C103" s="153" t="s">
        <v>147</v>
      </c>
      <c r="D103" s="346" t="s">
        <v>28</v>
      </c>
      <c r="E103" s="346"/>
      <c r="F103" s="345" t="s">
        <v>13</v>
      </c>
      <c r="G103" s="345" t="s">
        <v>148</v>
      </c>
      <c r="H103" s="345"/>
      <c r="I103" s="436">
        <f t="shared" si="3"/>
        <v>1.4285714285714286E-3</v>
      </c>
      <c r="J103" s="446">
        <v>5</v>
      </c>
      <c r="K103" s="451">
        <f t="shared" si="2"/>
        <v>2.8571428571428574E-4</v>
      </c>
    </row>
    <row r="104" spans="1:11" x14ac:dyDescent="0.25">
      <c r="A104" s="285"/>
      <c r="F104" s="157"/>
      <c r="G104" s="157"/>
    </row>
    <row r="105" spans="1:11" x14ac:dyDescent="0.25">
      <c r="A105" s="195" t="s">
        <v>2889</v>
      </c>
      <c r="F105" s="157"/>
      <c r="G105" s="157"/>
    </row>
    <row r="106" spans="1:11" s="320" customFormat="1" ht="12.75" x14ac:dyDescent="0.25">
      <c r="A106" s="469" t="s">
        <v>0</v>
      </c>
      <c r="B106" s="469" t="s">
        <v>20</v>
      </c>
      <c r="C106" s="469" t="s">
        <v>1</v>
      </c>
      <c r="D106" s="471" t="s">
        <v>2</v>
      </c>
      <c r="E106" s="472"/>
      <c r="F106" s="469" t="s">
        <v>37</v>
      </c>
      <c r="G106" s="469" t="s">
        <v>38</v>
      </c>
      <c r="H106" s="469" t="s">
        <v>3</v>
      </c>
      <c r="I106" s="473" t="s">
        <v>3193</v>
      </c>
      <c r="J106" s="475" t="s">
        <v>3189</v>
      </c>
      <c r="K106" s="477" t="s">
        <v>3190</v>
      </c>
    </row>
    <row r="107" spans="1:11" s="320" customFormat="1" ht="12.75" x14ac:dyDescent="0.25">
      <c r="A107" s="470"/>
      <c r="B107" s="470"/>
      <c r="C107" s="470"/>
      <c r="D107" s="2" t="s">
        <v>39</v>
      </c>
      <c r="E107" s="2" t="s">
        <v>4</v>
      </c>
      <c r="F107" s="470"/>
      <c r="G107" s="470"/>
      <c r="H107" s="470"/>
      <c r="I107" s="474"/>
      <c r="J107" s="476"/>
      <c r="K107" s="478"/>
    </row>
    <row r="108" spans="1:11" x14ac:dyDescent="0.25">
      <c r="A108" s="345">
        <v>1</v>
      </c>
      <c r="B108" s="165"/>
      <c r="C108" s="153" t="s">
        <v>149</v>
      </c>
      <c r="D108" s="346" t="s">
        <v>28</v>
      </c>
      <c r="E108" s="346"/>
      <c r="F108" s="345" t="s">
        <v>34</v>
      </c>
      <c r="G108" s="345">
        <v>1</v>
      </c>
      <c r="H108" s="345"/>
      <c r="I108" s="436">
        <f t="shared" ref="I108:I117" si="4">1/20/35</f>
        <v>1.4285714285714286E-3</v>
      </c>
      <c r="J108" s="435">
        <v>5</v>
      </c>
      <c r="K108" s="451">
        <f t="shared" ref="K108:K118" si="5">I108/J108</f>
        <v>2.8571428571428574E-4</v>
      </c>
    </row>
    <row r="109" spans="1:11" x14ac:dyDescent="0.25">
      <c r="A109" s="345">
        <v>2</v>
      </c>
      <c r="B109" s="165"/>
      <c r="C109" s="153" t="s">
        <v>144</v>
      </c>
      <c r="D109" s="346" t="s">
        <v>28</v>
      </c>
      <c r="E109" s="346"/>
      <c r="F109" s="345" t="s">
        <v>13</v>
      </c>
      <c r="G109" s="345">
        <v>1</v>
      </c>
      <c r="H109" s="345"/>
      <c r="I109" s="436">
        <f t="shared" si="4"/>
        <v>1.4285714285714286E-3</v>
      </c>
      <c r="J109" s="435">
        <v>5</v>
      </c>
      <c r="K109" s="451">
        <f t="shared" si="5"/>
        <v>2.8571428571428574E-4</v>
      </c>
    </row>
    <row r="110" spans="1:11" ht="30" x14ac:dyDescent="0.25">
      <c r="A110" s="345">
        <v>3</v>
      </c>
      <c r="B110" s="165"/>
      <c r="C110" s="153" t="s">
        <v>145</v>
      </c>
      <c r="D110" s="346" t="s">
        <v>28</v>
      </c>
      <c r="E110" s="346"/>
      <c r="F110" s="345" t="s">
        <v>13</v>
      </c>
      <c r="G110" s="345" t="s">
        <v>150</v>
      </c>
      <c r="H110" s="345"/>
      <c r="I110" s="436">
        <f>6/20/35</f>
        <v>8.5714285714285719E-3</v>
      </c>
      <c r="J110" s="435">
        <v>5</v>
      </c>
      <c r="K110" s="451">
        <f t="shared" si="5"/>
        <v>1.7142857142857144E-3</v>
      </c>
    </row>
    <row r="111" spans="1:11" x14ac:dyDescent="0.25">
      <c r="A111" s="345">
        <v>4</v>
      </c>
      <c r="B111" s="165"/>
      <c r="C111" s="153" t="s">
        <v>147</v>
      </c>
      <c r="D111" s="346" t="s">
        <v>28</v>
      </c>
      <c r="E111" s="346"/>
      <c r="F111" s="346" t="s">
        <v>13</v>
      </c>
      <c r="G111" s="345">
        <v>1</v>
      </c>
      <c r="H111" s="345"/>
      <c r="I111" s="436">
        <f t="shared" si="4"/>
        <v>1.4285714285714286E-3</v>
      </c>
      <c r="J111" s="435">
        <v>5</v>
      </c>
      <c r="K111" s="451">
        <f t="shared" si="5"/>
        <v>2.8571428571428574E-4</v>
      </c>
    </row>
    <row r="112" spans="1:11" x14ac:dyDescent="0.25">
      <c r="A112" s="345">
        <v>5</v>
      </c>
      <c r="B112" s="165"/>
      <c r="C112" s="153" t="s">
        <v>151</v>
      </c>
      <c r="D112" s="346"/>
      <c r="E112" s="346" t="s">
        <v>28</v>
      </c>
      <c r="F112" s="345" t="s">
        <v>13</v>
      </c>
      <c r="G112" s="345" t="s">
        <v>152</v>
      </c>
      <c r="H112" s="345"/>
      <c r="I112" s="436">
        <f>35/20/35</f>
        <v>0.05</v>
      </c>
      <c r="J112" s="435">
        <v>5</v>
      </c>
      <c r="K112" s="451">
        <f t="shared" si="5"/>
        <v>0.01</v>
      </c>
    </row>
    <row r="113" spans="1:11" x14ac:dyDescent="0.25">
      <c r="A113" s="345">
        <v>6</v>
      </c>
      <c r="B113" s="165"/>
      <c r="C113" s="153" t="s">
        <v>153</v>
      </c>
      <c r="D113" s="346" t="s">
        <v>28</v>
      </c>
      <c r="E113" s="346"/>
      <c r="F113" s="345"/>
      <c r="G113" s="345"/>
      <c r="H113" s="345"/>
      <c r="I113" s="436">
        <f t="shared" si="4"/>
        <v>1.4285714285714286E-3</v>
      </c>
      <c r="J113" s="435">
        <v>5</v>
      </c>
      <c r="K113" s="451">
        <f t="shared" si="5"/>
        <v>2.8571428571428574E-4</v>
      </c>
    </row>
    <row r="114" spans="1:11" x14ac:dyDescent="0.25">
      <c r="A114" s="345" t="s">
        <v>154</v>
      </c>
      <c r="B114" s="165"/>
      <c r="C114" s="153" t="s">
        <v>143</v>
      </c>
      <c r="D114" s="346" t="s">
        <v>28</v>
      </c>
      <c r="E114" s="346"/>
      <c r="F114" s="345" t="s">
        <v>13</v>
      </c>
      <c r="G114" s="345">
        <v>1</v>
      </c>
      <c r="H114" s="345"/>
      <c r="I114" s="436">
        <f t="shared" si="4"/>
        <v>1.4285714285714286E-3</v>
      </c>
      <c r="J114" s="435">
        <v>5</v>
      </c>
      <c r="K114" s="451">
        <f t="shared" si="5"/>
        <v>2.8571428571428574E-4</v>
      </c>
    </row>
    <row r="115" spans="1:11" x14ac:dyDescent="0.25">
      <c r="A115" s="345" t="s">
        <v>155</v>
      </c>
      <c r="B115" s="165"/>
      <c r="C115" s="153" t="s">
        <v>156</v>
      </c>
      <c r="D115" s="346" t="s">
        <v>28</v>
      </c>
      <c r="E115" s="346"/>
      <c r="F115" s="345" t="s">
        <v>13</v>
      </c>
      <c r="G115" s="345">
        <v>1</v>
      </c>
      <c r="H115" s="345"/>
      <c r="I115" s="436">
        <f t="shared" si="4"/>
        <v>1.4285714285714286E-3</v>
      </c>
      <c r="J115" s="435">
        <v>5</v>
      </c>
      <c r="K115" s="451">
        <f t="shared" si="5"/>
        <v>2.8571428571428574E-4</v>
      </c>
    </row>
    <row r="116" spans="1:11" x14ac:dyDescent="0.25">
      <c r="A116" s="345" t="s">
        <v>157</v>
      </c>
      <c r="B116" s="165"/>
      <c r="C116" s="153" t="s">
        <v>158</v>
      </c>
      <c r="D116" s="346" t="s">
        <v>28</v>
      </c>
      <c r="E116" s="346" t="s">
        <v>28</v>
      </c>
      <c r="F116" s="345" t="s">
        <v>13</v>
      </c>
      <c r="G116" s="345">
        <v>1</v>
      </c>
      <c r="H116" s="345"/>
      <c r="I116" s="436">
        <f t="shared" si="4"/>
        <v>1.4285714285714286E-3</v>
      </c>
      <c r="J116" s="435">
        <v>5</v>
      </c>
      <c r="K116" s="451">
        <f t="shared" si="5"/>
        <v>2.8571428571428574E-4</v>
      </c>
    </row>
    <row r="117" spans="1:11" x14ac:dyDescent="0.25">
      <c r="A117" s="345">
        <v>7</v>
      </c>
      <c r="B117" s="165"/>
      <c r="C117" s="153" t="s">
        <v>159</v>
      </c>
      <c r="D117" s="346" t="s">
        <v>28</v>
      </c>
      <c r="E117" s="346"/>
      <c r="F117" s="345" t="s">
        <v>13</v>
      </c>
      <c r="G117" s="345">
        <v>1</v>
      </c>
      <c r="H117" s="345"/>
      <c r="I117" s="436">
        <f t="shared" si="4"/>
        <v>1.4285714285714286E-3</v>
      </c>
      <c r="J117" s="435">
        <v>5</v>
      </c>
      <c r="K117" s="451">
        <f t="shared" si="5"/>
        <v>2.8571428571428574E-4</v>
      </c>
    </row>
    <row r="118" spans="1:11" x14ac:dyDescent="0.25">
      <c r="A118" s="345">
        <v>8</v>
      </c>
      <c r="B118" s="165"/>
      <c r="C118" s="153" t="s">
        <v>160</v>
      </c>
      <c r="D118" s="346"/>
      <c r="E118" s="346" t="s">
        <v>28</v>
      </c>
      <c r="F118" s="345" t="s">
        <v>13</v>
      </c>
      <c r="G118" s="345" t="s">
        <v>118</v>
      </c>
      <c r="H118" s="345"/>
      <c r="I118" s="436">
        <f>35/20/35</f>
        <v>0.05</v>
      </c>
      <c r="J118" s="435">
        <v>5</v>
      </c>
      <c r="K118" s="451">
        <f t="shared" si="5"/>
        <v>0.01</v>
      </c>
    </row>
    <row r="119" spans="1:11" x14ac:dyDescent="0.25">
      <c r="A119" s="430" t="s">
        <v>2834</v>
      </c>
      <c r="B119" s="420"/>
      <c r="C119" s="420"/>
      <c r="D119" s="420"/>
      <c r="E119" s="420"/>
      <c r="F119" s="420"/>
      <c r="G119" s="420"/>
      <c r="H119" s="420"/>
      <c r="I119" s="448"/>
      <c r="J119" s="447"/>
      <c r="K119" s="455"/>
    </row>
    <row r="121" spans="1:11" s="311" customFormat="1" x14ac:dyDescent="0.25">
      <c r="A121" s="417" t="s">
        <v>161</v>
      </c>
      <c r="B121" s="417"/>
      <c r="C121" s="417"/>
      <c r="D121" s="417"/>
      <c r="E121" s="417"/>
      <c r="F121" s="417"/>
      <c r="G121" s="417"/>
      <c r="H121" s="417"/>
      <c r="I121" s="431"/>
      <c r="J121" s="432"/>
      <c r="K121" s="450"/>
    </row>
    <row r="122" spans="1:11" s="320" customFormat="1" ht="12.75" x14ac:dyDescent="0.25">
      <c r="A122" s="469" t="s">
        <v>0</v>
      </c>
      <c r="B122" s="469" t="s">
        <v>20</v>
      </c>
      <c r="C122" s="469" t="s">
        <v>1</v>
      </c>
      <c r="D122" s="471" t="s">
        <v>2</v>
      </c>
      <c r="E122" s="472"/>
      <c r="F122" s="469" t="s">
        <v>37</v>
      </c>
      <c r="G122" s="469" t="s">
        <v>38</v>
      </c>
      <c r="H122" s="469" t="s">
        <v>3</v>
      </c>
      <c r="I122" s="473" t="s">
        <v>3193</v>
      </c>
      <c r="J122" s="475" t="s">
        <v>3189</v>
      </c>
      <c r="K122" s="477" t="s">
        <v>3190</v>
      </c>
    </row>
    <row r="123" spans="1:11" s="320" customFormat="1" ht="12.75" x14ac:dyDescent="0.25">
      <c r="A123" s="470"/>
      <c r="B123" s="470"/>
      <c r="C123" s="470"/>
      <c r="D123" s="2" t="s">
        <v>39</v>
      </c>
      <c r="E123" s="2" t="s">
        <v>4</v>
      </c>
      <c r="F123" s="470"/>
      <c r="G123" s="470"/>
      <c r="H123" s="470"/>
      <c r="I123" s="474"/>
      <c r="J123" s="476"/>
      <c r="K123" s="478"/>
    </row>
    <row r="124" spans="1:11" x14ac:dyDescent="0.25">
      <c r="A124" s="148"/>
      <c r="B124" s="166" t="s">
        <v>23</v>
      </c>
      <c r="C124" s="152"/>
      <c r="D124" s="147"/>
      <c r="E124" s="147"/>
      <c r="F124" s="148"/>
      <c r="G124" s="148"/>
      <c r="H124" s="148"/>
      <c r="I124" s="436"/>
      <c r="J124" s="435"/>
      <c r="K124" s="452"/>
    </row>
    <row r="125" spans="1:11" x14ac:dyDescent="0.25">
      <c r="A125" s="148" t="s">
        <v>40</v>
      </c>
      <c r="B125" s="166" t="s">
        <v>162</v>
      </c>
      <c r="C125" s="152"/>
      <c r="D125" s="147"/>
      <c r="E125" s="147"/>
      <c r="F125" s="148"/>
      <c r="G125" s="148"/>
      <c r="H125" s="148"/>
      <c r="I125" s="436"/>
      <c r="J125" s="435"/>
      <c r="K125" s="452"/>
    </row>
    <row r="126" spans="1:11" x14ac:dyDescent="0.25">
      <c r="A126" s="148">
        <v>1</v>
      </c>
      <c r="B126" s="166" t="s">
        <v>163</v>
      </c>
      <c r="C126" s="152"/>
      <c r="D126" s="147"/>
      <c r="E126" s="147"/>
      <c r="F126" s="148"/>
      <c r="G126" s="148"/>
      <c r="H126" s="148"/>
      <c r="I126" s="436"/>
      <c r="J126" s="435"/>
      <c r="K126" s="452"/>
    </row>
    <row r="127" spans="1:11" ht="30" x14ac:dyDescent="0.25">
      <c r="A127" s="345" t="s">
        <v>67</v>
      </c>
      <c r="B127" s="153" t="s">
        <v>164</v>
      </c>
      <c r="C127" s="153" t="s">
        <v>165</v>
      </c>
      <c r="D127" s="346" t="s">
        <v>28</v>
      </c>
      <c r="E127" s="346" t="s">
        <v>28</v>
      </c>
      <c r="F127" s="345" t="s">
        <v>13</v>
      </c>
      <c r="G127" s="345" t="s">
        <v>166</v>
      </c>
      <c r="H127" s="345" t="s">
        <v>45</v>
      </c>
      <c r="I127" s="436">
        <f>1/6</f>
        <v>0.16666666666666666</v>
      </c>
      <c r="J127" s="435">
        <v>5</v>
      </c>
      <c r="K127" s="451">
        <f t="shared" ref="K127:K189" si="6">I127/J127</f>
        <v>3.3333333333333333E-2</v>
      </c>
    </row>
    <row r="128" spans="1:11" ht="30" x14ac:dyDescent="0.25">
      <c r="A128" s="345" t="s">
        <v>80</v>
      </c>
      <c r="B128" s="153" t="s">
        <v>167</v>
      </c>
      <c r="C128" s="153" t="s">
        <v>168</v>
      </c>
      <c r="D128" s="346" t="s">
        <v>28</v>
      </c>
      <c r="E128" s="346" t="s">
        <v>28</v>
      </c>
      <c r="F128" s="345" t="s">
        <v>13</v>
      </c>
      <c r="G128" s="345" t="s">
        <v>169</v>
      </c>
      <c r="H128" s="345" t="s">
        <v>49</v>
      </c>
      <c r="I128" s="436">
        <f t="shared" ref="I128:I158" si="7">1/6</f>
        <v>0.16666666666666666</v>
      </c>
      <c r="J128" s="435">
        <v>5</v>
      </c>
      <c r="K128" s="451">
        <f t="shared" si="6"/>
        <v>3.3333333333333333E-2</v>
      </c>
    </row>
    <row r="129" spans="1:11" ht="30" x14ac:dyDescent="0.25">
      <c r="A129" s="345" t="s">
        <v>170</v>
      </c>
      <c r="B129" s="153" t="s">
        <v>171</v>
      </c>
      <c r="C129" s="153" t="s">
        <v>172</v>
      </c>
      <c r="D129" s="346" t="s">
        <v>28</v>
      </c>
      <c r="E129" s="346"/>
      <c r="F129" s="345" t="s">
        <v>13</v>
      </c>
      <c r="G129" s="345" t="s">
        <v>173</v>
      </c>
      <c r="H129" s="345" t="s">
        <v>102</v>
      </c>
      <c r="I129" s="436">
        <f>1/35</f>
        <v>2.8571428571428571E-2</v>
      </c>
      <c r="J129" s="435">
        <v>5</v>
      </c>
      <c r="K129" s="451">
        <f t="shared" si="6"/>
        <v>5.7142857142857143E-3</v>
      </c>
    </row>
    <row r="130" spans="1:11" ht="30" x14ac:dyDescent="0.25">
      <c r="A130" s="345" t="s">
        <v>174</v>
      </c>
      <c r="B130" s="153" t="s">
        <v>175</v>
      </c>
      <c r="C130" s="153" t="s">
        <v>176</v>
      </c>
      <c r="D130" s="346" t="s">
        <v>28</v>
      </c>
      <c r="E130" s="346" t="s">
        <v>28</v>
      </c>
      <c r="F130" s="345" t="s">
        <v>13</v>
      </c>
      <c r="G130" s="345" t="s">
        <v>169</v>
      </c>
      <c r="H130" s="345" t="s">
        <v>57</v>
      </c>
      <c r="I130" s="436">
        <f t="shared" si="7"/>
        <v>0.16666666666666666</v>
      </c>
      <c r="J130" s="435">
        <v>5</v>
      </c>
      <c r="K130" s="451">
        <f t="shared" si="6"/>
        <v>3.3333333333333333E-2</v>
      </c>
    </row>
    <row r="131" spans="1:11" ht="60" x14ac:dyDescent="0.25">
      <c r="A131" s="345" t="s">
        <v>177</v>
      </c>
      <c r="B131" s="153" t="s">
        <v>178</v>
      </c>
      <c r="C131" s="153" t="s">
        <v>179</v>
      </c>
      <c r="D131" s="346" t="s">
        <v>28</v>
      </c>
      <c r="E131" s="346"/>
      <c r="F131" s="345" t="s">
        <v>13</v>
      </c>
      <c r="G131" s="345" t="s">
        <v>173</v>
      </c>
      <c r="H131" s="345" t="s">
        <v>59</v>
      </c>
      <c r="I131" s="436">
        <f>1/35</f>
        <v>2.8571428571428571E-2</v>
      </c>
      <c r="J131" s="435">
        <v>5</v>
      </c>
      <c r="K131" s="451">
        <f t="shared" si="6"/>
        <v>5.7142857142857143E-3</v>
      </c>
    </row>
    <row r="132" spans="1:11" x14ac:dyDescent="0.25">
      <c r="A132" s="148">
        <v>2</v>
      </c>
      <c r="B132" s="166" t="s">
        <v>180</v>
      </c>
      <c r="C132" s="152"/>
      <c r="D132" s="147"/>
      <c r="E132" s="147"/>
      <c r="F132" s="148"/>
      <c r="G132" s="148"/>
      <c r="H132" s="148"/>
      <c r="I132" s="436"/>
      <c r="J132" s="435"/>
      <c r="K132" s="451"/>
    </row>
    <row r="133" spans="1:11" ht="45" x14ac:dyDescent="0.25">
      <c r="A133" s="345" t="s">
        <v>32</v>
      </c>
      <c r="B133" s="153" t="s">
        <v>181</v>
      </c>
      <c r="C133" s="153" t="s">
        <v>182</v>
      </c>
      <c r="D133" s="346" t="s">
        <v>28</v>
      </c>
      <c r="E133" s="346" t="s">
        <v>28</v>
      </c>
      <c r="F133" s="345" t="s">
        <v>13</v>
      </c>
      <c r="G133" s="345" t="s">
        <v>169</v>
      </c>
      <c r="H133" s="345" t="s">
        <v>45</v>
      </c>
      <c r="I133" s="436">
        <f t="shared" si="7"/>
        <v>0.16666666666666666</v>
      </c>
      <c r="J133" s="435">
        <v>5</v>
      </c>
      <c r="K133" s="451">
        <f t="shared" si="6"/>
        <v>3.3333333333333333E-2</v>
      </c>
    </row>
    <row r="134" spans="1:11" ht="45" x14ac:dyDescent="0.25">
      <c r="A134" s="345" t="s">
        <v>90</v>
      </c>
      <c r="B134" s="153" t="s">
        <v>183</v>
      </c>
      <c r="C134" s="153" t="s">
        <v>184</v>
      </c>
      <c r="D134" s="147"/>
      <c r="E134" s="346" t="s">
        <v>28</v>
      </c>
      <c r="F134" s="345" t="s">
        <v>13</v>
      </c>
      <c r="G134" s="345" t="s">
        <v>169</v>
      </c>
      <c r="H134" s="345" t="s">
        <v>74</v>
      </c>
      <c r="I134" s="436">
        <f t="shared" si="7"/>
        <v>0.16666666666666666</v>
      </c>
      <c r="J134" s="435">
        <v>5</v>
      </c>
      <c r="K134" s="451">
        <f t="shared" si="6"/>
        <v>3.3333333333333333E-2</v>
      </c>
    </row>
    <row r="135" spans="1:11" ht="30" x14ac:dyDescent="0.25">
      <c r="A135" s="345" t="s">
        <v>94</v>
      </c>
      <c r="B135" s="153" t="s">
        <v>185</v>
      </c>
      <c r="C135" s="153" t="s">
        <v>186</v>
      </c>
      <c r="D135" s="147"/>
      <c r="E135" s="346" t="s">
        <v>28</v>
      </c>
      <c r="F135" s="345" t="s">
        <v>13</v>
      </c>
      <c r="G135" s="345" t="s">
        <v>169</v>
      </c>
      <c r="H135" s="345" t="s">
        <v>102</v>
      </c>
      <c r="I135" s="436">
        <f t="shared" si="7"/>
        <v>0.16666666666666666</v>
      </c>
      <c r="J135" s="435">
        <v>5</v>
      </c>
      <c r="K135" s="451">
        <f t="shared" si="6"/>
        <v>3.3333333333333333E-2</v>
      </c>
    </row>
    <row r="136" spans="1:11" ht="45" x14ac:dyDescent="0.25">
      <c r="A136" s="345" t="s">
        <v>97</v>
      </c>
      <c r="B136" s="153" t="s">
        <v>187</v>
      </c>
      <c r="C136" s="153" t="s">
        <v>188</v>
      </c>
      <c r="D136" s="346" t="s">
        <v>28</v>
      </c>
      <c r="E136" s="346" t="s">
        <v>28</v>
      </c>
      <c r="F136" s="345" t="s">
        <v>13</v>
      </c>
      <c r="G136" s="345" t="s">
        <v>169</v>
      </c>
      <c r="H136" s="345" t="s">
        <v>57</v>
      </c>
      <c r="I136" s="436">
        <f t="shared" si="7"/>
        <v>0.16666666666666666</v>
      </c>
      <c r="J136" s="435">
        <v>5</v>
      </c>
      <c r="K136" s="451">
        <f t="shared" si="6"/>
        <v>3.3333333333333333E-2</v>
      </c>
    </row>
    <row r="137" spans="1:11" x14ac:dyDescent="0.25">
      <c r="A137" s="148">
        <v>3</v>
      </c>
      <c r="B137" s="166" t="s">
        <v>189</v>
      </c>
      <c r="C137" s="152"/>
      <c r="D137" s="147"/>
      <c r="E137" s="147"/>
      <c r="F137" s="148"/>
      <c r="G137" s="148"/>
      <c r="H137" s="148"/>
      <c r="I137" s="436"/>
      <c r="J137" s="435"/>
      <c r="K137" s="451"/>
    </row>
    <row r="138" spans="1:11" ht="30" x14ac:dyDescent="0.25">
      <c r="A138" s="345" t="s">
        <v>103</v>
      </c>
      <c r="B138" s="153" t="s">
        <v>190</v>
      </c>
      <c r="C138" s="153" t="s">
        <v>191</v>
      </c>
      <c r="D138" s="346" t="s">
        <v>28</v>
      </c>
      <c r="E138" s="346" t="s">
        <v>28</v>
      </c>
      <c r="F138" s="345" t="s">
        <v>13</v>
      </c>
      <c r="G138" s="345" t="s">
        <v>169</v>
      </c>
      <c r="H138" s="345" t="s">
        <v>45</v>
      </c>
      <c r="I138" s="436">
        <f t="shared" si="7"/>
        <v>0.16666666666666666</v>
      </c>
      <c r="J138" s="435">
        <v>5</v>
      </c>
      <c r="K138" s="451">
        <f t="shared" si="6"/>
        <v>3.3333333333333333E-2</v>
      </c>
    </row>
    <row r="139" spans="1:11" ht="30" x14ac:dyDescent="0.25">
      <c r="A139" s="345" t="s">
        <v>192</v>
      </c>
      <c r="B139" s="153" t="s">
        <v>193</v>
      </c>
      <c r="C139" s="153" t="s">
        <v>194</v>
      </c>
      <c r="D139" s="346" t="s">
        <v>28</v>
      </c>
      <c r="E139" s="346" t="s">
        <v>28</v>
      </c>
      <c r="F139" s="345" t="s">
        <v>13</v>
      </c>
      <c r="G139" s="345" t="s">
        <v>169</v>
      </c>
      <c r="H139" s="345" t="s">
        <v>74</v>
      </c>
      <c r="I139" s="436">
        <f t="shared" si="7"/>
        <v>0.16666666666666666</v>
      </c>
      <c r="J139" s="435">
        <v>5</v>
      </c>
      <c r="K139" s="451">
        <f t="shared" si="6"/>
        <v>3.3333333333333333E-2</v>
      </c>
    </row>
    <row r="140" spans="1:11" ht="30" x14ac:dyDescent="0.25">
      <c r="A140" s="345" t="s">
        <v>195</v>
      </c>
      <c r="B140" s="153" t="s">
        <v>196</v>
      </c>
      <c r="C140" s="153" t="s">
        <v>197</v>
      </c>
      <c r="D140" s="346" t="s">
        <v>28</v>
      </c>
      <c r="E140" s="346" t="s">
        <v>28</v>
      </c>
      <c r="F140" s="345" t="s">
        <v>13</v>
      </c>
      <c r="G140" s="345" t="s">
        <v>169</v>
      </c>
      <c r="H140" s="345" t="s">
        <v>57</v>
      </c>
      <c r="I140" s="436">
        <f t="shared" si="7"/>
        <v>0.16666666666666666</v>
      </c>
      <c r="J140" s="435">
        <v>5</v>
      </c>
      <c r="K140" s="451">
        <f t="shared" si="6"/>
        <v>3.3333333333333333E-2</v>
      </c>
    </row>
    <row r="141" spans="1:11" x14ac:dyDescent="0.25">
      <c r="A141" s="148">
        <v>4</v>
      </c>
      <c r="B141" s="166" t="s">
        <v>2835</v>
      </c>
      <c r="C141" s="152"/>
      <c r="D141" s="147"/>
      <c r="E141" s="147"/>
      <c r="F141" s="148"/>
      <c r="G141" s="148"/>
      <c r="H141" s="148"/>
      <c r="I141" s="436"/>
      <c r="J141" s="435"/>
      <c r="K141" s="451"/>
    </row>
    <row r="142" spans="1:11" ht="30" x14ac:dyDescent="0.25">
      <c r="A142" s="345" t="s">
        <v>198</v>
      </c>
      <c r="B142" s="153" t="s">
        <v>199</v>
      </c>
      <c r="C142" s="153" t="s">
        <v>200</v>
      </c>
      <c r="D142" s="346" t="s">
        <v>28</v>
      </c>
      <c r="E142" s="346" t="s">
        <v>28</v>
      </c>
      <c r="F142" s="345" t="s">
        <v>13</v>
      </c>
      <c r="G142" s="345" t="s">
        <v>169</v>
      </c>
      <c r="H142" s="345" t="s">
        <v>45</v>
      </c>
      <c r="I142" s="436">
        <f t="shared" si="7"/>
        <v>0.16666666666666666</v>
      </c>
      <c r="J142" s="435">
        <v>5</v>
      </c>
      <c r="K142" s="451">
        <f t="shared" si="6"/>
        <v>3.3333333333333333E-2</v>
      </c>
    </row>
    <row r="143" spans="1:11" ht="30" x14ac:dyDescent="0.25">
      <c r="A143" s="345" t="s">
        <v>201</v>
      </c>
      <c r="B143" s="153" t="s">
        <v>202</v>
      </c>
      <c r="C143" s="153" t="s">
        <v>203</v>
      </c>
      <c r="D143" s="346" t="s">
        <v>28</v>
      </c>
      <c r="E143" s="346" t="s">
        <v>28</v>
      </c>
      <c r="F143" s="345" t="s">
        <v>13</v>
      </c>
      <c r="G143" s="345" t="s">
        <v>169</v>
      </c>
      <c r="H143" s="345" t="s">
        <v>74</v>
      </c>
      <c r="I143" s="436">
        <f t="shared" si="7"/>
        <v>0.16666666666666666</v>
      </c>
      <c r="J143" s="435">
        <v>5</v>
      </c>
      <c r="K143" s="451">
        <f t="shared" si="6"/>
        <v>3.3333333333333333E-2</v>
      </c>
    </row>
    <row r="144" spans="1:11" ht="30" x14ac:dyDescent="0.25">
      <c r="A144" s="345" t="s">
        <v>204</v>
      </c>
      <c r="B144" s="153" t="s">
        <v>205</v>
      </c>
      <c r="C144" s="153" t="s">
        <v>206</v>
      </c>
      <c r="D144" s="346" t="s">
        <v>28</v>
      </c>
      <c r="E144" s="346" t="s">
        <v>28</v>
      </c>
      <c r="F144" s="345" t="s">
        <v>13</v>
      </c>
      <c r="G144" s="345" t="s">
        <v>169</v>
      </c>
      <c r="H144" s="345" t="s">
        <v>102</v>
      </c>
      <c r="I144" s="436">
        <f t="shared" si="7"/>
        <v>0.16666666666666666</v>
      </c>
      <c r="J144" s="435">
        <v>5</v>
      </c>
      <c r="K144" s="451">
        <f t="shared" si="6"/>
        <v>3.3333333333333333E-2</v>
      </c>
    </row>
    <row r="145" spans="1:11" ht="30" x14ac:dyDescent="0.25">
      <c r="A145" s="345" t="s">
        <v>207</v>
      </c>
      <c r="B145" s="153" t="s">
        <v>208</v>
      </c>
      <c r="C145" s="153" t="s">
        <v>209</v>
      </c>
      <c r="D145" s="346" t="s">
        <v>28</v>
      </c>
      <c r="E145" s="346" t="s">
        <v>28</v>
      </c>
      <c r="F145" s="345" t="s">
        <v>13</v>
      </c>
      <c r="G145" s="345" t="s">
        <v>169</v>
      </c>
      <c r="H145" s="345" t="s">
        <v>57</v>
      </c>
      <c r="I145" s="436">
        <f t="shared" si="7"/>
        <v>0.16666666666666666</v>
      </c>
      <c r="J145" s="435">
        <v>5</v>
      </c>
      <c r="K145" s="451">
        <f t="shared" si="6"/>
        <v>3.3333333333333333E-2</v>
      </c>
    </row>
    <row r="146" spans="1:11" x14ac:dyDescent="0.25">
      <c r="A146" s="148">
        <v>5</v>
      </c>
      <c r="B146" s="166" t="s">
        <v>210</v>
      </c>
      <c r="C146" s="152"/>
      <c r="D146" s="147"/>
      <c r="E146" s="147"/>
      <c r="F146" s="148"/>
      <c r="G146" s="148"/>
      <c r="H146" s="148"/>
      <c r="I146" s="436"/>
      <c r="J146" s="435"/>
      <c r="K146" s="451"/>
    </row>
    <row r="147" spans="1:11" ht="30" x14ac:dyDescent="0.25">
      <c r="A147" s="345" t="s">
        <v>211</v>
      </c>
      <c r="B147" s="153" t="s">
        <v>212</v>
      </c>
      <c r="C147" s="153" t="s">
        <v>213</v>
      </c>
      <c r="D147" s="346" t="s">
        <v>28</v>
      </c>
      <c r="E147" s="346" t="s">
        <v>28</v>
      </c>
      <c r="F147" s="345" t="s">
        <v>13</v>
      </c>
      <c r="G147" s="345" t="s">
        <v>169</v>
      </c>
      <c r="H147" s="345" t="s">
        <v>45</v>
      </c>
      <c r="I147" s="436">
        <f t="shared" si="7"/>
        <v>0.16666666666666666</v>
      </c>
      <c r="J147" s="435">
        <v>5</v>
      </c>
      <c r="K147" s="451">
        <f t="shared" si="6"/>
        <v>3.3333333333333333E-2</v>
      </c>
    </row>
    <row r="148" spans="1:11" ht="30" x14ac:dyDescent="0.25">
      <c r="A148" s="345" t="s">
        <v>214</v>
      </c>
      <c r="B148" s="153" t="s">
        <v>215</v>
      </c>
      <c r="C148" s="153" t="s">
        <v>216</v>
      </c>
      <c r="D148" s="346" t="s">
        <v>28</v>
      </c>
      <c r="E148" s="346" t="s">
        <v>28</v>
      </c>
      <c r="F148" s="345" t="s">
        <v>13</v>
      </c>
      <c r="G148" s="345" t="s">
        <v>169</v>
      </c>
      <c r="H148" s="345" t="s">
        <v>45</v>
      </c>
      <c r="I148" s="436">
        <f t="shared" si="7"/>
        <v>0.16666666666666666</v>
      </c>
      <c r="J148" s="435">
        <v>5</v>
      </c>
      <c r="K148" s="451">
        <f t="shared" si="6"/>
        <v>3.3333333333333333E-2</v>
      </c>
    </row>
    <row r="149" spans="1:11" ht="45" x14ac:dyDescent="0.25">
      <c r="A149" s="345" t="s">
        <v>217</v>
      </c>
      <c r="B149" s="153" t="s">
        <v>218</v>
      </c>
      <c r="C149" s="153" t="s">
        <v>219</v>
      </c>
      <c r="D149" s="346" t="s">
        <v>28</v>
      </c>
      <c r="E149" s="346" t="s">
        <v>28</v>
      </c>
      <c r="F149" s="345" t="s">
        <v>13</v>
      </c>
      <c r="G149" s="345" t="s">
        <v>169</v>
      </c>
      <c r="H149" s="345" t="s">
        <v>74</v>
      </c>
      <c r="I149" s="436">
        <f t="shared" si="7"/>
        <v>0.16666666666666666</v>
      </c>
      <c r="J149" s="435">
        <v>5</v>
      </c>
      <c r="K149" s="451">
        <f t="shared" si="6"/>
        <v>3.3333333333333333E-2</v>
      </c>
    </row>
    <row r="150" spans="1:11" ht="30" x14ac:dyDescent="0.25">
      <c r="A150" s="345" t="s">
        <v>220</v>
      </c>
      <c r="B150" s="153" t="s">
        <v>221</v>
      </c>
      <c r="C150" s="153" t="s">
        <v>222</v>
      </c>
      <c r="D150" s="346" t="s">
        <v>28</v>
      </c>
      <c r="E150" s="346" t="s">
        <v>28</v>
      </c>
      <c r="F150" s="345" t="s">
        <v>13</v>
      </c>
      <c r="G150" s="345" t="s">
        <v>169</v>
      </c>
      <c r="H150" s="345" t="s">
        <v>57</v>
      </c>
      <c r="I150" s="436">
        <f t="shared" si="7"/>
        <v>0.16666666666666666</v>
      </c>
      <c r="J150" s="435">
        <v>5</v>
      </c>
      <c r="K150" s="451">
        <f t="shared" si="6"/>
        <v>3.3333333333333333E-2</v>
      </c>
    </row>
    <row r="151" spans="1:11" ht="30" x14ac:dyDescent="0.25">
      <c r="A151" s="345" t="s">
        <v>223</v>
      </c>
      <c r="B151" s="153" t="s">
        <v>224</v>
      </c>
      <c r="C151" s="153" t="s">
        <v>225</v>
      </c>
      <c r="D151" s="346" t="s">
        <v>28</v>
      </c>
      <c r="E151" s="346" t="s">
        <v>28</v>
      </c>
      <c r="F151" s="345" t="s">
        <v>13</v>
      </c>
      <c r="G151" s="345" t="s">
        <v>169</v>
      </c>
      <c r="H151" s="345" t="s">
        <v>59</v>
      </c>
      <c r="I151" s="436">
        <f t="shared" si="7"/>
        <v>0.16666666666666666</v>
      </c>
      <c r="J151" s="435">
        <v>5</v>
      </c>
      <c r="K151" s="451">
        <f t="shared" si="6"/>
        <v>3.3333333333333333E-2</v>
      </c>
    </row>
    <row r="152" spans="1:11" x14ac:dyDescent="0.25">
      <c r="A152" s="148">
        <v>6</v>
      </c>
      <c r="B152" s="166" t="s">
        <v>226</v>
      </c>
      <c r="C152" s="152"/>
      <c r="D152" s="147"/>
      <c r="E152" s="147"/>
      <c r="F152" s="148"/>
      <c r="G152" s="148"/>
      <c r="H152" s="148"/>
      <c r="I152" s="436"/>
      <c r="J152" s="435"/>
      <c r="K152" s="451"/>
    </row>
    <row r="153" spans="1:11" ht="30" x14ac:dyDescent="0.25">
      <c r="A153" s="345" t="s">
        <v>154</v>
      </c>
      <c r="B153" s="153" t="s">
        <v>227</v>
      </c>
      <c r="C153" s="153" t="s">
        <v>228</v>
      </c>
      <c r="D153" s="346" t="s">
        <v>28</v>
      </c>
      <c r="E153" s="346" t="s">
        <v>28</v>
      </c>
      <c r="F153" s="345" t="s">
        <v>13</v>
      </c>
      <c r="G153" s="345" t="s">
        <v>169</v>
      </c>
      <c r="H153" s="345" t="s">
        <v>45</v>
      </c>
      <c r="I153" s="436">
        <f t="shared" si="7"/>
        <v>0.16666666666666666</v>
      </c>
      <c r="J153" s="435">
        <v>5</v>
      </c>
      <c r="K153" s="451">
        <f t="shared" si="6"/>
        <v>3.3333333333333333E-2</v>
      </c>
    </row>
    <row r="154" spans="1:11" ht="30" x14ac:dyDescent="0.25">
      <c r="A154" s="345" t="s">
        <v>155</v>
      </c>
      <c r="B154" s="153" t="s">
        <v>229</v>
      </c>
      <c r="C154" s="153" t="s">
        <v>230</v>
      </c>
      <c r="D154" s="346" t="s">
        <v>28</v>
      </c>
      <c r="E154" s="346" t="s">
        <v>28</v>
      </c>
      <c r="F154" s="345" t="s">
        <v>13</v>
      </c>
      <c r="G154" s="345" t="s">
        <v>169</v>
      </c>
      <c r="H154" s="345" t="s">
        <v>74</v>
      </c>
      <c r="I154" s="436">
        <f t="shared" si="7"/>
        <v>0.16666666666666666</v>
      </c>
      <c r="J154" s="435">
        <v>5</v>
      </c>
      <c r="K154" s="451">
        <f t="shared" si="6"/>
        <v>3.3333333333333333E-2</v>
      </c>
    </row>
    <row r="155" spans="1:11" x14ac:dyDescent="0.25">
      <c r="A155" s="148">
        <v>7</v>
      </c>
      <c r="B155" s="166" t="s">
        <v>231</v>
      </c>
      <c r="C155" s="152"/>
      <c r="D155" s="147"/>
      <c r="E155" s="147"/>
      <c r="F155" s="148"/>
      <c r="G155" s="148"/>
      <c r="H155" s="148"/>
      <c r="I155" s="436"/>
      <c r="J155" s="435"/>
      <c r="K155" s="451"/>
    </row>
    <row r="156" spans="1:11" ht="30" x14ac:dyDescent="0.25">
      <c r="A156" s="345" t="s">
        <v>232</v>
      </c>
      <c r="B156" s="153" t="s">
        <v>233</v>
      </c>
      <c r="C156" s="153" t="s">
        <v>234</v>
      </c>
      <c r="D156" s="346" t="s">
        <v>28</v>
      </c>
      <c r="E156" s="346" t="s">
        <v>28</v>
      </c>
      <c r="F156" s="345" t="s">
        <v>13</v>
      </c>
      <c r="G156" s="345" t="s">
        <v>169</v>
      </c>
      <c r="H156" s="345" t="s">
        <v>45</v>
      </c>
      <c r="I156" s="436">
        <f t="shared" si="7"/>
        <v>0.16666666666666666</v>
      </c>
      <c r="J156" s="435">
        <v>5</v>
      </c>
      <c r="K156" s="451">
        <f t="shared" si="6"/>
        <v>3.3333333333333333E-2</v>
      </c>
    </row>
    <row r="157" spans="1:11" ht="30" x14ac:dyDescent="0.25">
      <c r="A157" s="345" t="s">
        <v>235</v>
      </c>
      <c r="B157" s="153" t="s">
        <v>236</v>
      </c>
      <c r="C157" s="153" t="s">
        <v>237</v>
      </c>
      <c r="D157" s="346" t="s">
        <v>28</v>
      </c>
      <c r="E157" s="346" t="s">
        <v>28</v>
      </c>
      <c r="F157" s="345" t="s">
        <v>13</v>
      </c>
      <c r="G157" s="345" t="s">
        <v>169</v>
      </c>
      <c r="H157" s="345" t="s">
        <v>74</v>
      </c>
      <c r="I157" s="436">
        <f t="shared" si="7"/>
        <v>0.16666666666666666</v>
      </c>
      <c r="J157" s="435">
        <v>5</v>
      </c>
      <c r="K157" s="451">
        <f t="shared" si="6"/>
        <v>3.3333333333333333E-2</v>
      </c>
    </row>
    <row r="158" spans="1:11" ht="30" x14ac:dyDescent="0.25">
      <c r="A158" s="345" t="s">
        <v>238</v>
      </c>
      <c r="B158" s="153" t="s">
        <v>239</v>
      </c>
      <c r="C158" s="153" t="s">
        <v>240</v>
      </c>
      <c r="D158" s="346" t="s">
        <v>28</v>
      </c>
      <c r="E158" s="346" t="s">
        <v>28</v>
      </c>
      <c r="F158" s="345" t="s">
        <v>13</v>
      </c>
      <c r="G158" s="345" t="s">
        <v>169</v>
      </c>
      <c r="H158" s="345" t="s">
        <v>59</v>
      </c>
      <c r="I158" s="436">
        <f t="shared" si="7"/>
        <v>0.16666666666666666</v>
      </c>
      <c r="J158" s="435">
        <v>5</v>
      </c>
      <c r="K158" s="451">
        <f t="shared" si="6"/>
        <v>3.3333333333333333E-2</v>
      </c>
    </row>
    <row r="159" spans="1:11" x14ac:dyDescent="0.25">
      <c r="A159" s="148">
        <v>8</v>
      </c>
      <c r="B159" s="166" t="s">
        <v>241</v>
      </c>
      <c r="C159" s="152"/>
      <c r="D159" s="147"/>
      <c r="E159" s="147"/>
      <c r="F159" s="148"/>
      <c r="G159" s="148"/>
      <c r="H159" s="148"/>
      <c r="I159" s="436"/>
      <c r="J159" s="435"/>
      <c r="K159" s="451"/>
    </row>
    <row r="160" spans="1:11" ht="75" x14ac:dyDescent="0.25">
      <c r="A160" s="345" t="s">
        <v>242</v>
      </c>
      <c r="B160" s="153" t="s">
        <v>243</v>
      </c>
      <c r="C160" s="153" t="s">
        <v>244</v>
      </c>
      <c r="D160" s="346" t="s">
        <v>28</v>
      </c>
      <c r="E160" s="346" t="s">
        <v>28</v>
      </c>
      <c r="F160" s="345"/>
      <c r="G160" s="345"/>
      <c r="H160" s="345" t="s">
        <v>2664</v>
      </c>
      <c r="I160" s="436"/>
      <c r="J160" s="435">
        <v>5</v>
      </c>
      <c r="K160" s="451">
        <f t="shared" si="6"/>
        <v>0</v>
      </c>
    </row>
    <row r="161" spans="1:11" x14ac:dyDescent="0.25">
      <c r="A161" s="148">
        <v>9</v>
      </c>
      <c r="B161" s="166" t="s">
        <v>245</v>
      </c>
      <c r="C161" s="152"/>
      <c r="D161" s="147"/>
      <c r="E161" s="147"/>
      <c r="F161" s="148"/>
      <c r="G161" s="148"/>
      <c r="H161" s="148"/>
      <c r="I161" s="436"/>
      <c r="J161" s="435"/>
      <c r="K161" s="451"/>
    </row>
    <row r="162" spans="1:11" ht="45" x14ac:dyDescent="0.25">
      <c r="A162" s="345" t="s">
        <v>246</v>
      </c>
      <c r="B162" s="153" t="s">
        <v>247</v>
      </c>
      <c r="C162" s="153" t="s">
        <v>248</v>
      </c>
      <c r="D162" s="346" t="s">
        <v>28</v>
      </c>
      <c r="E162" s="346" t="s">
        <v>28</v>
      </c>
      <c r="F162" s="345" t="s">
        <v>13</v>
      </c>
      <c r="G162" s="345" t="s">
        <v>169</v>
      </c>
      <c r="H162" s="345" t="s">
        <v>74</v>
      </c>
      <c r="I162" s="436">
        <f>1/6</f>
        <v>0.16666666666666666</v>
      </c>
      <c r="J162" s="435">
        <v>5</v>
      </c>
      <c r="K162" s="451">
        <f t="shared" si="6"/>
        <v>3.3333333333333333E-2</v>
      </c>
    </row>
    <row r="163" spans="1:11" ht="60" x14ac:dyDescent="0.25">
      <c r="A163" s="345" t="s">
        <v>249</v>
      </c>
      <c r="B163" s="153" t="s">
        <v>250</v>
      </c>
      <c r="C163" s="153" t="s">
        <v>251</v>
      </c>
      <c r="D163" s="346" t="s">
        <v>28</v>
      </c>
      <c r="E163" s="346" t="s">
        <v>28</v>
      </c>
      <c r="F163" s="345" t="s">
        <v>13</v>
      </c>
      <c r="G163" s="345" t="s">
        <v>169</v>
      </c>
      <c r="H163" s="345" t="s">
        <v>2665</v>
      </c>
      <c r="I163" s="436">
        <f>1/6</f>
        <v>0.16666666666666666</v>
      </c>
      <c r="J163" s="435">
        <v>5</v>
      </c>
      <c r="K163" s="451">
        <f t="shared" si="6"/>
        <v>3.3333333333333333E-2</v>
      </c>
    </row>
    <row r="164" spans="1:11" ht="30" x14ac:dyDescent="0.25">
      <c r="A164" s="345" t="s">
        <v>252</v>
      </c>
      <c r="B164" s="153" t="s">
        <v>253</v>
      </c>
      <c r="C164" s="153" t="s">
        <v>254</v>
      </c>
      <c r="D164" s="346" t="s">
        <v>28</v>
      </c>
      <c r="E164" s="346" t="s">
        <v>28</v>
      </c>
      <c r="F164" s="345" t="s">
        <v>13</v>
      </c>
      <c r="G164" s="345" t="s">
        <v>169</v>
      </c>
      <c r="H164" s="345" t="s">
        <v>57</v>
      </c>
      <c r="I164" s="436">
        <f>1/6</f>
        <v>0.16666666666666666</v>
      </c>
      <c r="J164" s="435">
        <v>5</v>
      </c>
      <c r="K164" s="451">
        <f t="shared" si="6"/>
        <v>3.3333333333333333E-2</v>
      </c>
    </row>
    <row r="165" spans="1:11" x14ac:dyDescent="0.25">
      <c r="A165" s="148" t="s">
        <v>50</v>
      </c>
      <c r="B165" s="166" t="s">
        <v>255</v>
      </c>
      <c r="C165" s="152"/>
      <c r="D165" s="147"/>
      <c r="E165" s="147"/>
      <c r="F165" s="148"/>
      <c r="G165" s="148"/>
      <c r="H165" s="148"/>
      <c r="I165" s="436"/>
      <c r="J165" s="435"/>
      <c r="K165" s="451"/>
    </row>
    <row r="166" spans="1:11" x14ac:dyDescent="0.25">
      <c r="A166" s="148">
        <v>1</v>
      </c>
      <c r="B166" s="166" t="s">
        <v>163</v>
      </c>
      <c r="C166" s="152"/>
      <c r="D166" s="147"/>
      <c r="E166" s="147"/>
      <c r="F166" s="148"/>
      <c r="G166" s="148"/>
      <c r="H166" s="148"/>
      <c r="I166" s="436"/>
      <c r="J166" s="435"/>
      <c r="K166" s="451"/>
    </row>
    <row r="167" spans="1:11" x14ac:dyDescent="0.25">
      <c r="A167" s="345" t="s">
        <v>67</v>
      </c>
      <c r="B167" s="153" t="s">
        <v>167</v>
      </c>
      <c r="C167" s="153" t="s">
        <v>256</v>
      </c>
      <c r="D167" s="346" t="s">
        <v>28</v>
      </c>
      <c r="E167" s="147"/>
      <c r="F167" s="345" t="s">
        <v>13</v>
      </c>
      <c r="G167" s="345" t="s">
        <v>19</v>
      </c>
      <c r="H167" s="345" t="s">
        <v>74</v>
      </c>
      <c r="I167" s="436">
        <f>1/35</f>
        <v>2.8571428571428571E-2</v>
      </c>
      <c r="J167" s="435">
        <v>5</v>
      </c>
      <c r="K167" s="451">
        <f t="shared" si="6"/>
        <v>5.7142857142857143E-3</v>
      </c>
    </row>
    <row r="168" spans="1:11" ht="30" x14ac:dyDescent="0.25">
      <c r="A168" s="345" t="s">
        <v>80</v>
      </c>
      <c r="B168" s="153" t="s">
        <v>171</v>
      </c>
      <c r="C168" s="153" t="s">
        <v>257</v>
      </c>
      <c r="D168" s="346" t="s">
        <v>28</v>
      </c>
      <c r="E168" s="346"/>
      <c r="F168" s="345" t="s">
        <v>13</v>
      </c>
      <c r="G168" s="345" t="s">
        <v>19</v>
      </c>
      <c r="H168" s="345" t="s">
        <v>102</v>
      </c>
      <c r="I168" s="436">
        <f t="shared" ref="I168:I195" si="8">1/35</f>
        <v>2.8571428571428571E-2</v>
      </c>
      <c r="J168" s="435">
        <v>5</v>
      </c>
      <c r="K168" s="451">
        <f t="shared" si="6"/>
        <v>5.7142857142857143E-3</v>
      </c>
    </row>
    <row r="169" spans="1:11" ht="60" x14ac:dyDescent="0.25">
      <c r="A169" s="345" t="s">
        <v>170</v>
      </c>
      <c r="B169" s="153" t="s">
        <v>258</v>
      </c>
      <c r="C169" s="153" t="s">
        <v>259</v>
      </c>
      <c r="D169" s="346" t="s">
        <v>28</v>
      </c>
      <c r="E169" s="346"/>
      <c r="F169" s="345" t="s">
        <v>13</v>
      </c>
      <c r="G169" s="345" t="s">
        <v>19</v>
      </c>
      <c r="H169" s="345" t="s">
        <v>59</v>
      </c>
      <c r="I169" s="436">
        <f t="shared" si="8"/>
        <v>2.8571428571428571E-2</v>
      </c>
      <c r="J169" s="435">
        <v>5</v>
      </c>
      <c r="K169" s="451">
        <f t="shared" si="6"/>
        <v>5.7142857142857143E-3</v>
      </c>
    </row>
    <row r="170" spans="1:11" x14ac:dyDescent="0.25">
      <c r="A170" s="148">
        <v>2</v>
      </c>
      <c r="B170" s="166" t="s">
        <v>180</v>
      </c>
      <c r="C170" s="152"/>
      <c r="D170" s="147"/>
      <c r="E170" s="147"/>
      <c r="F170" s="148"/>
      <c r="G170" s="148"/>
      <c r="H170" s="148"/>
      <c r="I170" s="436"/>
      <c r="J170" s="435"/>
      <c r="K170" s="451"/>
    </row>
    <row r="171" spans="1:11" ht="45" x14ac:dyDescent="0.25">
      <c r="A171" s="345" t="s">
        <v>32</v>
      </c>
      <c r="B171" s="153" t="s">
        <v>183</v>
      </c>
      <c r="C171" s="153" t="s">
        <v>260</v>
      </c>
      <c r="D171" s="346" t="s">
        <v>28</v>
      </c>
      <c r="E171" s="346"/>
      <c r="F171" s="345" t="s">
        <v>13</v>
      </c>
      <c r="G171" s="345" t="s">
        <v>114</v>
      </c>
      <c r="H171" s="345" t="s">
        <v>74</v>
      </c>
      <c r="I171" s="436">
        <f t="shared" si="8"/>
        <v>2.8571428571428571E-2</v>
      </c>
      <c r="J171" s="435">
        <v>5</v>
      </c>
      <c r="K171" s="451">
        <f t="shared" si="6"/>
        <v>5.7142857142857143E-3</v>
      </c>
    </row>
    <row r="172" spans="1:11" ht="30" x14ac:dyDescent="0.25">
      <c r="A172" s="345" t="s">
        <v>90</v>
      </c>
      <c r="B172" s="153" t="s">
        <v>185</v>
      </c>
      <c r="C172" s="153" t="s">
        <v>261</v>
      </c>
      <c r="D172" s="346" t="s">
        <v>28</v>
      </c>
      <c r="E172" s="346"/>
      <c r="F172" s="345" t="s">
        <v>13</v>
      </c>
      <c r="G172" s="345" t="s">
        <v>19</v>
      </c>
      <c r="H172" s="345" t="s">
        <v>102</v>
      </c>
      <c r="I172" s="436">
        <f t="shared" si="8"/>
        <v>2.8571428571428571E-2</v>
      </c>
      <c r="J172" s="435">
        <v>5</v>
      </c>
      <c r="K172" s="451">
        <f t="shared" si="6"/>
        <v>5.7142857142857143E-3</v>
      </c>
    </row>
    <row r="173" spans="1:11" ht="45" x14ac:dyDescent="0.25">
      <c r="A173" s="345" t="s">
        <v>94</v>
      </c>
      <c r="B173" s="153" t="s">
        <v>187</v>
      </c>
      <c r="C173" s="153" t="s">
        <v>2836</v>
      </c>
      <c r="D173" s="346" t="s">
        <v>28</v>
      </c>
      <c r="E173" s="346"/>
      <c r="F173" s="345" t="s">
        <v>13</v>
      </c>
      <c r="G173" s="345" t="s">
        <v>19</v>
      </c>
      <c r="H173" s="345" t="s">
        <v>57</v>
      </c>
      <c r="I173" s="436">
        <f t="shared" si="8"/>
        <v>2.8571428571428571E-2</v>
      </c>
      <c r="J173" s="435">
        <v>5</v>
      </c>
      <c r="K173" s="451">
        <f t="shared" si="6"/>
        <v>5.7142857142857143E-3</v>
      </c>
    </row>
    <row r="174" spans="1:11" x14ac:dyDescent="0.25">
      <c r="A174" s="148">
        <v>3</v>
      </c>
      <c r="B174" s="166" t="s">
        <v>189</v>
      </c>
      <c r="C174" s="152"/>
      <c r="D174" s="147"/>
      <c r="E174" s="147"/>
      <c r="F174" s="148"/>
      <c r="G174" s="148"/>
      <c r="H174" s="148"/>
      <c r="I174" s="436"/>
      <c r="J174" s="435"/>
      <c r="K174" s="451"/>
    </row>
    <row r="175" spans="1:11" ht="30" x14ac:dyDescent="0.25">
      <c r="A175" s="345" t="s">
        <v>103</v>
      </c>
      <c r="B175" s="153" t="s">
        <v>190</v>
      </c>
      <c r="C175" s="153" t="s">
        <v>262</v>
      </c>
      <c r="D175" s="346" t="s">
        <v>28</v>
      </c>
      <c r="E175" s="346"/>
      <c r="F175" s="345" t="s">
        <v>13</v>
      </c>
      <c r="G175" s="345" t="s">
        <v>19</v>
      </c>
      <c r="H175" s="345" t="s">
        <v>45</v>
      </c>
      <c r="I175" s="436">
        <f t="shared" si="8"/>
        <v>2.8571428571428571E-2</v>
      </c>
      <c r="J175" s="435">
        <v>5</v>
      </c>
      <c r="K175" s="451">
        <f t="shared" si="6"/>
        <v>5.7142857142857143E-3</v>
      </c>
    </row>
    <row r="176" spans="1:11" ht="30" x14ac:dyDescent="0.25">
      <c r="A176" s="345" t="s">
        <v>192</v>
      </c>
      <c r="B176" s="153" t="s">
        <v>193</v>
      </c>
      <c r="C176" s="153" t="s">
        <v>263</v>
      </c>
      <c r="D176" s="346" t="s">
        <v>28</v>
      </c>
      <c r="E176" s="346"/>
      <c r="F176" s="345" t="s">
        <v>13</v>
      </c>
      <c r="G176" s="345" t="s">
        <v>148</v>
      </c>
      <c r="H176" s="345" t="s">
        <v>74</v>
      </c>
      <c r="I176" s="436">
        <f t="shared" si="8"/>
        <v>2.8571428571428571E-2</v>
      </c>
      <c r="J176" s="435">
        <v>5</v>
      </c>
      <c r="K176" s="451">
        <f t="shared" si="6"/>
        <v>5.7142857142857143E-3</v>
      </c>
    </row>
    <row r="177" spans="1:11" x14ac:dyDescent="0.25">
      <c r="A177" s="345" t="s">
        <v>195</v>
      </c>
      <c r="B177" s="153" t="s">
        <v>196</v>
      </c>
      <c r="C177" s="153" t="s">
        <v>264</v>
      </c>
      <c r="D177" s="346" t="s">
        <v>28</v>
      </c>
      <c r="E177" s="346"/>
      <c r="F177" s="345" t="s">
        <v>13</v>
      </c>
      <c r="G177" s="345" t="s">
        <v>19</v>
      </c>
      <c r="H177" s="345" t="s">
        <v>57</v>
      </c>
      <c r="I177" s="436">
        <f t="shared" si="8"/>
        <v>2.8571428571428571E-2</v>
      </c>
      <c r="J177" s="435">
        <v>5</v>
      </c>
      <c r="K177" s="451">
        <f t="shared" si="6"/>
        <v>5.7142857142857143E-3</v>
      </c>
    </row>
    <row r="178" spans="1:11" ht="30" x14ac:dyDescent="0.25">
      <c r="A178" s="345" t="s">
        <v>265</v>
      </c>
      <c r="B178" s="153" t="s">
        <v>266</v>
      </c>
      <c r="C178" s="153" t="s">
        <v>267</v>
      </c>
      <c r="D178" s="346" t="s">
        <v>28</v>
      </c>
      <c r="E178" s="346"/>
      <c r="F178" s="345" t="s">
        <v>13</v>
      </c>
      <c r="G178" s="345" t="s">
        <v>19</v>
      </c>
      <c r="H178" s="345" t="s">
        <v>59</v>
      </c>
      <c r="I178" s="436">
        <f t="shared" si="8"/>
        <v>2.8571428571428571E-2</v>
      </c>
      <c r="J178" s="435">
        <v>5</v>
      </c>
      <c r="K178" s="451">
        <f t="shared" si="6"/>
        <v>5.7142857142857143E-3</v>
      </c>
    </row>
    <row r="179" spans="1:11" x14ac:dyDescent="0.25">
      <c r="A179" s="148">
        <v>4</v>
      </c>
      <c r="B179" s="166" t="s">
        <v>2835</v>
      </c>
      <c r="C179" s="152"/>
      <c r="D179" s="147"/>
      <c r="E179" s="147"/>
      <c r="F179" s="148"/>
      <c r="G179" s="148"/>
      <c r="H179" s="148"/>
      <c r="I179" s="436"/>
      <c r="J179" s="435"/>
      <c r="K179" s="451"/>
    </row>
    <row r="180" spans="1:11" x14ac:dyDescent="0.25">
      <c r="A180" s="345" t="s">
        <v>198</v>
      </c>
      <c r="B180" s="165" t="s">
        <v>199</v>
      </c>
      <c r="C180" s="153" t="s">
        <v>268</v>
      </c>
      <c r="D180" s="346" t="s">
        <v>28</v>
      </c>
      <c r="E180" s="346"/>
      <c r="F180" s="345" t="s">
        <v>13</v>
      </c>
      <c r="G180" s="345" t="s">
        <v>19</v>
      </c>
      <c r="H180" s="345" t="s">
        <v>45</v>
      </c>
      <c r="I180" s="436">
        <f t="shared" si="8"/>
        <v>2.8571428571428571E-2</v>
      </c>
      <c r="J180" s="435">
        <v>5</v>
      </c>
      <c r="K180" s="451">
        <f t="shared" si="6"/>
        <v>5.7142857142857143E-3</v>
      </c>
    </row>
    <row r="181" spans="1:11" x14ac:dyDescent="0.25">
      <c r="A181" s="345" t="s">
        <v>201</v>
      </c>
      <c r="B181" s="153" t="s">
        <v>202</v>
      </c>
      <c r="C181" s="153" t="s">
        <v>269</v>
      </c>
      <c r="D181" s="346" t="s">
        <v>28</v>
      </c>
      <c r="E181" s="346"/>
      <c r="F181" s="345" t="s">
        <v>13</v>
      </c>
      <c r="G181" s="345" t="s">
        <v>148</v>
      </c>
      <c r="H181" s="345" t="s">
        <v>74</v>
      </c>
      <c r="I181" s="436">
        <f t="shared" si="8"/>
        <v>2.8571428571428571E-2</v>
      </c>
      <c r="J181" s="435">
        <v>5</v>
      </c>
      <c r="K181" s="451">
        <f t="shared" si="6"/>
        <v>5.7142857142857143E-3</v>
      </c>
    </row>
    <row r="182" spans="1:11" x14ac:dyDescent="0.25">
      <c r="A182" s="345" t="s">
        <v>204</v>
      </c>
      <c r="B182" s="153" t="s">
        <v>205</v>
      </c>
      <c r="C182" s="153" t="s">
        <v>270</v>
      </c>
      <c r="D182" s="346" t="s">
        <v>28</v>
      </c>
      <c r="E182" s="346"/>
      <c r="F182" s="345" t="s">
        <v>13</v>
      </c>
      <c r="G182" s="345" t="s">
        <v>19</v>
      </c>
      <c r="H182" s="345" t="s">
        <v>102</v>
      </c>
      <c r="I182" s="436">
        <f t="shared" si="8"/>
        <v>2.8571428571428571E-2</v>
      </c>
      <c r="J182" s="435">
        <v>5</v>
      </c>
      <c r="K182" s="451">
        <f t="shared" si="6"/>
        <v>5.7142857142857143E-3</v>
      </c>
    </row>
    <row r="183" spans="1:11" ht="30" x14ac:dyDescent="0.25">
      <c r="A183" s="345" t="s">
        <v>207</v>
      </c>
      <c r="B183" s="153" t="s">
        <v>208</v>
      </c>
      <c r="C183" s="153" t="s">
        <v>271</v>
      </c>
      <c r="D183" s="346" t="s">
        <v>28</v>
      </c>
      <c r="E183" s="346"/>
      <c r="F183" s="345" t="s">
        <v>13</v>
      </c>
      <c r="G183" s="345" t="s">
        <v>19</v>
      </c>
      <c r="H183" s="345" t="s">
        <v>57</v>
      </c>
      <c r="I183" s="436">
        <f t="shared" si="8"/>
        <v>2.8571428571428571E-2</v>
      </c>
      <c r="J183" s="435">
        <v>5</v>
      </c>
      <c r="K183" s="451">
        <f t="shared" si="6"/>
        <v>5.7142857142857143E-3</v>
      </c>
    </row>
    <row r="184" spans="1:11" ht="30" x14ac:dyDescent="0.25">
      <c r="A184" s="345" t="s">
        <v>272</v>
      </c>
      <c r="B184" s="153" t="s">
        <v>273</v>
      </c>
      <c r="C184" s="153" t="s">
        <v>274</v>
      </c>
      <c r="D184" s="346" t="s">
        <v>28</v>
      </c>
      <c r="E184" s="346"/>
      <c r="F184" s="345" t="s">
        <v>13</v>
      </c>
      <c r="G184" s="345" t="s">
        <v>19</v>
      </c>
      <c r="H184" s="345" t="s">
        <v>59</v>
      </c>
      <c r="I184" s="436">
        <f t="shared" si="8"/>
        <v>2.8571428571428571E-2</v>
      </c>
      <c r="J184" s="435">
        <v>5</v>
      </c>
      <c r="K184" s="451">
        <f t="shared" si="6"/>
        <v>5.7142857142857143E-3</v>
      </c>
    </row>
    <row r="185" spans="1:11" x14ac:dyDescent="0.25">
      <c r="A185" s="148">
        <v>5</v>
      </c>
      <c r="B185" s="166" t="s">
        <v>275</v>
      </c>
      <c r="C185" s="152"/>
      <c r="D185" s="147"/>
      <c r="E185" s="147"/>
      <c r="F185" s="148"/>
      <c r="G185" s="148"/>
      <c r="H185" s="148"/>
      <c r="I185" s="436"/>
      <c r="J185" s="435"/>
      <c r="K185" s="451"/>
    </row>
    <row r="186" spans="1:11" ht="45" x14ac:dyDescent="0.25">
      <c r="A186" s="345" t="s">
        <v>211</v>
      </c>
      <c r="B186" s="153" t="s">
        <v>218</v>
      </c>
      <c r="C186" s="153" t="s">
        <v>276</v>
      </c>
      <c r="D186" s="346" t="s">
        <v>28</v>
      </c>
      <c r="E186" s="346"/>
      <c r="F186" s="345" t="s">
        <v>13</v>
      </c>
      <c r="G186" s="345" t="s">
        <v>19</v>
      </c>
      <c r="H186" s="345" t="s">
        <v>74</v>
      </c>
      <c r="I186" s="436">
        <f t="shared" si="8"/>
        <v>2.8571428571428571E-2</v>
      </c>
      <c r="J186" s="435">
        <v>5</v>
      </c>
      <c r="K186" s="451">
        <f t="shared" si="6"/>
        <v>5.7142857142857143E-3</v>
      </c>
    </row>
    <row r="187" spans="1:11" ht="30" x14ac:dyDescent="0.25">
      <c r="A187" s="345" t="s">
        <v>214</v>
      </c>
      <c r="B187" s="153" t="s">
        <v>224</v>
      </c>
      <c r="C187" s="153" t="s">
        <v>277</v>
      </c>
      <c r="D187" s="346" t="s">
        <v>28</v>
      </c>
      <c r="E187" s="346"/>
      <c r="F187" s="345" t="s">
        <v>13</v>
      </c>
      <c r="G187" s="345" t="s">
        <v>19</v>
      </c>
      <c r="H187" s="345" t="s">
        <v>59</v>
      </c>
      <c r="I187" s="436">
        <f t="shared" si="8"/>
        <v>2.8571428571428571E-2</v>
      </c>
      <c r="J187" s="435">
        <v>5</v>
      </c>
      <c r="K187" s="451">
        <f t="shared" si="6"/>
        <v>5.7142857142857143E-3</v>
      </c>
    </row>
    <row r="188" spans="1:11" x14ac:dyDescent="0.25">
      <c r="A188" s="148">
        <v>6</v>
      </c>
      <c r="B188" s="166" t="s">
        <v>226</v>
      </c>
      <c r="C188" s="152"/>
      <c r="D188" s="147"/>
      <c r="E188" s="147"/>
      <c r="F188" s="148"/>
      <c r="G188" s="148"/>
      <c r="H188" s="148"/>
      <c r="I188" s="436"/>
      <c r="J188" s="435"/>
      <c r="K188" s="451"/>
    </row>
    <row r="189" spans="1:11" ht="30" x14ac:dyDescent="0.25">
      <c r="A189" s="345" t="s">
        <v>154</v>
      </c>
      <c r="B189" s="153" t="s">
        <v>278</v>
      </c>
      <c r="C189" s="153" t="s">
        <v>279</v>
      </c>
      <c r="D189" s="346" t="s">
        <v>28</v>
      </c>
      <c r="E189" s="346"/>
      <c r="F189" s="345" t="s">
        <v>13</v>
      </c>
      <c r="G189" s="345" t="s">
        <v>19</v>
      </c>
      <c r="H189" s="345" t="s">
        <v>59</v>
      </c>
      <c r="I189" s="436">
        <f t="shared" si="8"/>
        <v>2.8571428571428571E-2</v>
      </c>
      <c r="J189" s="435">
        <v>5</v>
      </c>
      <c r="K189" s="451">
        <f t="shared" si="6"/>
        <v>5.7142857142857143E-3</v>
      </c>
    </row>
    <row r="190" spans="1:11" x14ac:dyDescent="0.25">
      <c r="A190" s="148">
        <v>7</v>
      </c>
      <c r="B190" s="166" t="s">
        <v>231</v>
      </c>
      <c r="C190" s="152"/>
      <c r="D190" s="147"/>
      <c r="E190" s="147"/>
      <c r="F190" s="148"/>
      <c r="G190" s="148"/>
      <c r="H190" s="148"/>
      <c r="I190" s="436"/>
      <c r="J190" s="435"/>
      <c r="K190" s="451"/>
    </row>
    <row r="191" spans="1:11" ht="30" x14ac:dyDescent="0.25">
      <c r="A191" s="345" t="s">
        <v>232</v>
      </c>
      <c r="B191" s="153" t="s">
        <v>236</v>
      </c>
      <c r="C191" s="153" t="s">
        <v>280</v>
      </c>
      <c r="D191" s="346" t="s">
        <v>28</v>
      </c>
      <c r="E191" s="346"/>
      <c r="F191" s="345" t="s">
        <v>13</v>
      </c>
      <c r="G191" s="345" t="s">
        <v>19</v>
      </c>
      <c r="H191" s="345" t="s">
        <v>74</v>
      </c>
      <c r="I191" s="436">
        <f t="shared" si="8"/>
        <v>2.8571428571428571E-2</v>
      </c>
      <c r="J191" s="435">
        <v>5</v>
      </c>
      <c r="K191" s="451">
        <f>I191/J191</f>
        <v>5.7142857142857143E-3</v>
      </c>
    </row>
    <row r="192" spans="1:11" ht="30" x14ac:dyDescent="0.25">
      <c r="A192" s="345" t="s">
        <v>235</v>
      </c>
      <c r="B192" s="153" t="s">
        <v>281</v>
      </c>
      <c r="C192" s="153" t="s">
        <v>282</v>
      </c>
      <c r="D192" s="346" t="s">
        <v>28</v>
      </c>
      <c r="E192" s="346"/>
      <c r="F192" s="345" t="s">
        <v>13</v>
      </c>
      <c r="G192" s="345" t="s">
        <v>19</v>
      </c>
      <c r="H192" s="345" t="s">
        <v>102</v>
      </c>
      <c r="I192" s="436">
        <f t="shared" si="8"/>
        <v>2.8571428571428571E-2</v>
      </c>
      <c r="J192" s="435">
        <v>5</v>
      </c>
      <c r="K192" s="451">
        <f>I192/J192</f>
        <v>5.7142857142857143E-3</v>
      </c>
    </row>
    <row r="193" spans="1:11" ht="30" x14ac:dyDescent="0.25">
      <c r="A193" s="345" t="s">
        <v>238</v>
      </c>
      <c r="B193" s="153" t="s">
        <v>239</v>
      </c>
      <c r="C193" s="153" t="s">
        <v>283</v>
      </c>
      <c r="D193" s="346" t="s">
        <v>28</v>
      </c>
      <c r="E193" s="346"/>
      <c r="F193" s="345" t="s">
        <v>13</v>
      </c>
      <c r="G193" s="345" t="s">
        <v>19</v>
      </c>
      <c r="H193" s="345" t="s">
        <v>59</v>
      </c>
      <c r="I193" s="436">
        <f t="shared" si="8"/>
        <v>2.8571428571428571E-2</v>
      </c>
      <c r="J193" s="435">
        <v>5</v>
      </c>
      <c r="K193" s="451">
        <f>I193/J193</f>
        <v>5.7142857142857143E-3</v>
      </c>
    </row>
    <row r="194" spans="1:11" x14ac:dyDescent="0.25">
      <c r="A194" s="148">
        <v>8</v>
      </c>
      <c r="B194" s="166" t="s">
        <v>245</v>
      </c>
      <c r="C194" s="152"/>
      <c r="D194" s="147"/>
      <c r="E194" s="147"/>
      <c r="F194" s="148"/>
      <c r="G194" s="148"/>
      <c r="H194" s="148"/>
      <c r="I194" s="436"/>
      <c r="J194" s="435"/>
      <c r="K194" s="451"/>
    </row>
    <row r="195" spans="1:11" ht="45" x14ac:dyDescent="0.25">
      <c r="A195" s="345" t="s">
        <v>242</v>
      </c>
      <c r="B195" s="153" t="s">
        <v>247</v>
      </c>
      <c r="C195" s="153" t="s">
        <v>284</v>
      </c>
      <c r="D195" s="346" t="s">
        <v>28</v>
      </c>
      <c r="E195" s="346"/>
      <c r="F195" s="345" t="s">
        <v>13</v>
      </c>
      <c r="G195" s="345" t="s">
        <v>19</v>
      </c>
      <c r="H195" s="345" t="s">
        <v>74</v>
      </c>
      <c r="I195" s="436">
        <f t="shared" si="8"/>
        <v>2.8571428571428571E-2</v>
      </c>
      <c r="J195" s="435">
        <v>5</v>
      </c>
      <c r="K195" s="451">
        <f>I195/J195</f>
        <v>5.7142857142857143E-3</v>
      </c>
    </row>
    <row r="197" spans="1:11" s="311" customFormat="1" x14ac:dyDescent="0.25">
      <c r="A197" s="417" t="s">
        <v>285</v>
      </c>
      <c r="B197" s="417"/>
      <c r="C197" s="417"/>
      <c r="D197" s="417"/>
      <c r="E197" s="417"/>
      <c r="F197" s="417"/>
      <c r="G197" s="417"/>
      <c r="H197" s="417"/>
      <c r="I197" s="431"/>
      <c r="J197" s="432"/>
      <c r="K197" s="450"/>
    </row>
    <row r="198" spans="1:11" s="320" customFormat="1" ht="12.75" x14ac:dyDescent="0.25">
      <c r="A198" s="469" t="s">
        <v>0</v>
      </c>
      <c r="B198" s="469" t="s">
        <v>20</v>
      </c>
      <c r="C198" s="469" t="s">
        <v>1</v>
      </c>
      <c r="D198" s="471" t="s">
        <v>2</v>
      </c>
      <c r="E198" s="472"/>
      <c r="F198" s="469" t="s">
        <v>37</v>
      </c>
      <c r="G198" s="469" t="s">
        <v>38</v>
      </c>
      <c r="H198" s="469" t="s">
        <v>3</v>
      </c>
      <c r="I198" s="473" t="s">
        <v>3193</v>
      </c>
      <c r="J198" s="475" t="s">
        <v>3189</v>
      </c>
      <c r="K198" s="477" t="s">
        <v>3190</v>
      </c>
    </row>
    <row r="199" spans="1:11" s="320" customFormat="1" ht="12.75" x14ac:dyDescent="0.25">
      <c r="A199" s="470"/>
      <c r="B199" s="470"/>
      <c r="C199" s="470"/>
      <c r="D199" s="2" t="s">
        <v>39</v>
      </c>
      <c r="E199" s="2" t="s">
        <v>4</v>
      </c>
      <c r="F199" s="470"/>
      <c r="G199" s="470"/>
      <c r="H199" s="470"/>
      <c r="I199" s="474"/>
      <c r="J199" s="476"/>
      <c r="K199" s="478"/>
    </row>
    <row r="200" spans="1:11" x14ac:dyDescent="0.25">
      <c r="A200" s="148"/>
      <c r="B200" s="166" t="s">
        <v>23</v>
      </c>
      <c r="C200" s="152"/>
      <c r="D200" s="147"/>
      <c r="E200" s="147"/>
      <c r="F200" s="148"/>
      <c r="G200" s="148"/>
      <c r="H200" s="152"/>
      <c r="I200" s="436"/>
      <c r="J200" s="435"/>
      <c r="K200" s="452"/>
    </row>
    <row r="201" spans="1:11" x14ac:dyDescent="0.25">
      <c r="A201" s="148" t="s">
        <v>40</v>
      </c>
      <c r="B201" s="166" t="s">
        <v>162</v>
      </c>
      <c r="C201" s="152"/>
      <c r="D201" s="147"/>
      <c r="E201" s="147"/>
      <c r="F201" s="148"/>
      <c r="G201" s="148"/>
      <c r="H201" s="152"/>
      <c r="I201" s="436"/>
      <c r="J201" s="435"/>
      <c r="K201" s="452"/>
    </row>
    <row r="202" spans="1:11" x14ac:dyDescent="0.25">
      <c r="A202" s="148">
        <v>1</v>
      </c>
      <c r="B202" s="166" t="s">
        <v>286</v>
      </c>
      <c r="C202" s="152"/>
      <c r="D202" s="346"/>
      <c r="E202" s="346"/>
      <c r="F202" s="345"/>
      <c r="G202" s="345"/>
      <c r="H202" s="153"/>
      <c r="I202" s="436"/>
      <c r="J202" s="435"/>
      <c r="K202" s="452"/>
    </row>
    <row r="203" spans="1:11" ht="30" x14ac:dyDescent="0.25">
      <c r="A203" s="345" t="s">
        <v>67</v>
      </c>
      <c r="B203" s="153" t="s">
        <v>287</v>
      </c>
      <c r="C203" s="153" t="s">
        <v>288</v>
      </c>
      <c r="D203" s="346" t="s">
        <v>28</v>
      </c>
      <c r="E203" s="346"/>
      <c r="F203" s="346" t="s">
        <v>13</v>
      </c>
      <c r="G203" s="345" t="s">
        <v>289</v>
      </c>
      <c r="H203" s="175" t="s">
        <v>49</v>
      </c>
      <c r="I203" s="436">
        <f>1/6</f>
        <v>0.16666666666666666</v>
      </c>
      <c r="J203" s="435">
        <v>5</v>
      </c>
      <c r="K203" s="451">
        <f t="shared" ref="K203:K239" si="9">I203/J203</f>
        <v>3.3333333333333333E-2</v>
      </c>
    </row>
    <row r="204" spans="1:11" ht="45" x14ac:dyDescent="0.25">
      <c r="A204" s="345" t="s">
        <v>80</v>
      </c>
      <c r="B204" s="153" t="s">
        <v>290</v>
      </c>
      <c r="C204" s="153" t="s">
        <v>291</v>
      </c>
      <c r="D204" s="346"/>
      <c r="E204" s="346" t="s">
        <v>28</v>
      </c>
      <c r="F204" s="345" t="s">
        <v>13</v>
      </c>
      <c r="G204" s="345" t="s">
        <v>166</v>
      </c>
      <c r="H204" s="164" t="s">
        <v>54</v>
      </c>
      <c r="I204" s="436">
        <f>1/6</f>
        <v>0.16666666666666666</v>
      </c>
      <c r="J204" s="435">
        <v>5</v>
      </c>
      <c r="K204" s="451">
        <f t="shared" si="9"/>
        <v>3.3333333333333333E-2</v>
      </c>
    </row>
    <row r="205" spans="1:11" ht="30" x14ac:dyDescent="0.25">
      <c r="A205" s="345" t="s">
        <v>170</v>
      </c>
      <c r="B205" s="153" t="s">
        <v>292</v>
      </c>
      <c r="C205" s="153" t="s">
        <v>293</v>
      </c>
      <c r="D205" s="346" t="s">
        <v>28</v>
      </c>
      <c r="E205" s="346"/>
      <c r="F205" s="346" t="s">
        <v>13</v>
      </c>
      <c r="G205" s="345" t="s">
        <v>166</v>
      </c>
      <c r="H205" s="164" t="s">
        <v>102</v>
      </c>
      <c r="I205" s="436">
        <f>1/6</f>
        <v>0.16666666666666666</v>
      </c>
      <c r="J205" s="435">
        <v>5</v>
      </c>
      <c r="K205" s="451">
        <f t="shared" si="9"/>
        <v>3.3333333333333333E-2</v>
      </c>
    </row>
    <row r="206" spans="1:11" x14ac:dyDescent="0.25">
      <c r="A206" s="148">
        <v>2</v>
      </c>
      <c r="B206" s="166" t="s">
        <v>294</v>
      </c>
      <c r="C206" s="152"/>
      <c r="D206" s="346"/>
      <c r="E206" s="346"/>
      <c r="F206" s="345"/>
      <c r="G206" s="345"/>
      <c r="H206" s="161"/>
      <c r="I206" s="436"/>
      <c r="J206" s="435"/>
      <c r="K206" s="451"/>
    </row>
    <row r="207" spans="1:11" ht="45" x14ac:dyDescent="0.25">
      <c r="A207" s="345" t="s">
        <v>32</v>
      </c>
      <c r="B207" s="153" t="s">
        <v>295</v>
      </c>
      <c r="C207" s="153" t="s">
        <v>2666</v>
      </c>
      <c r="D207" s="346"/>
      <c r="E207" s="346" t="s">
        <v>28</v>
      </c>
      <c r="F207" s="345" t="s">
        <v>13</v>
      </c>
      <c r="G207" s="345" t="s">
        <v>296</v>
      </c>
      <c r="H207" s="175" t="s">
        <v>297</v>
      </c>
      <c r="I207" s="436">
        <f>1/6</f>
        <v>0.16666666666666666</v>
      </c>
      <c r="J207" s="435">
        <v>5</v>
      </c>
      <c r="K207" s="451">
        <f t="shared" si="9"/>
        <v>3.3333333333333333E-2</v>
      </c>
    </row>
    <row r="208" spans="1:11" ht="60" x14ac:dyDescent="0.25">
      <c r="A208" s="345" t="s">
        <v>90</v>
      </c>
      <c r="B208" s="153" t="s">
        <v>298</v>
      </c>
      <c r="C208" s="153" t="s">
        <v>291</v>
      </c>
      <c r="D208" s="346"/>
      <c r="E208" s="346" t="s">
        <v>28</v>
      </c>
      <c r="F208" s="345" t="s">
        <v>13</v>
      </c>
      <c r="G208" s="345"/>
      <c r="H208" s="164" t="s">
        <v>299</v>
      </c>
      <c r="I208" s="436"/>
      <c r="J208" s="435">
        <v>5</v>
      </c>
      <c r="K208" s="451">
        <f t="shared" si="9"/>
        <v>0</v>
      </c>
    </row>
    <row r="209" spans="1:11" x14ac:dyDescent="0.25">
      <c r="A209" s="148">
        <v>3</v>
      </c>
      <c r="B209" s="166" t="s">
        <v>300</v>
      </c>
      <c r="C209" s="152"/>
      <c r="D209" s="346"/>
      <c r="E209" s="346"/>
      <c r="F209" s="345"/>
      <c r="G209" s="345"/>
      <c r="H209" s="161"/>
      <c r="I209" s="436"/>
      <c r="J209" s="435"/>
      <c r="K209" s="451"/>
    </row>
    <row r="210" spans="1:11" ht="45" x14ac:dyDescent="0.25">
      <c r="A210" s="345" t="s">
        <v>103</v>
      </c>
      <c r="B210" s="153" t="s">
        <v>301</v>
      </c>
      <c r="C210" s="153" t="s">
        <v>302</v>
      </c>
      <c r="D210" s="346"/>
      <c r="E210" s="346" t="s">
        <v>28</v>
      </c>
      <c r="F210" s="345" t="s">
        <v>13</v>
      </c>
      <c r="G210" s="345" t="s">
        <v>166</v>
      </c>
      <c r="H210" s="164" t="s">
        <v>45</v>
      </c>
      <c r="I210" s="436">
        <f t="shared" ref="I210:I224" si="10">1/6</f>
        <v>0.16666666666666666</v>
      </c>
      <c r="J210" s="435">
        <v>5</v>
      </c>
      <c r="K210" s="451">
        <f t="shared" si="9"/>
        <v>3.3333333333333333E-2</v>
      </c>
    </row>
    <row r="211" spans="1:11" ht="45" x14ac:dyDescent="0.25">
      <c r="A211" s="345" t="s">
        <v>192</v>
      </c>
      <c r="B211" s="153" t="s">
        <v>301</v>
      </c>
      <c r="C211" s="153" t="s">
        <v>303</v>
      </c>
      <c r="D211" s="346"/>
      <c r="E211" s="346" t="s">
        <v>28</v>
      </c>
      <c r="F211" s="345" t="s">
        <v>13</v>
      </c>
      <c r="G211" s="345" t="s">
        <v>166</v>
      </c>
      <c r="H211" s="164" t="s">
        <v>45</v>
      </c>
      <c r="I211" s="436">
        <f t="shared" si="10"/>
        <v>0.16666666666666666</v>
      </c>
      <c r="J211" s="435">
        <v>5</v>
      </c>
      <c r="K211" s="451">
        <f t="shared" si="9"/>
        <v>3.3333333333333333E-2</v>
      </c>
    </row>
    <row r="212" spans="1:11" ht="45" x14ac:dyDescent="0.25">
      <c r="A212" s="345" t="s">
        <v>195</v>
      </c>
      <c r="B212" s="153" t="s">
        <v>301</v>
      </c>
      <c r="C212" s="153" t="s">
        <v>304</v>
      </c>
      <c r="D212" s="346"/>
      <c r="E212" s="346" t="s">
        <v>28</v>
      </c>
      <c r="F212" s="345" t="s">
        <v>13</v>
      </c>
      <c r="G212" s="345" t="s">
        <v>166</v>
      </c>
      <c r="H212" s="164" t="s">
        <v>45</v>
      </c>
      <c r="I212" s="436">
        <f t="shared" si="10"/>
        <v>0.16666666666666666</v>
      </c>
      <c r="J212" s="435">
        <v>5</v>
      </c>
      <c r="K212" s="451">
        <f t="shared" si="9"/>
        <v>3.3333333333333333E-2</v>
      </c>
    </row>
    <row r="213" spans="1:11" ht="45" x14ac:dyDescent="0.25">
      <c r="A213" s="345" t="s">
        <v>265</v>
      </c>
      <c r="B213" s="153" t="s">
        <v>305</v>
      </c>
      <c r="C213" s="153" t="s">
        <v>306</v>
      </c>
      <c r="D213" s="346"/>
      <c r="E213" s="346" t="s">
        <v>28</v>
      </c>
      <c r="F213" s="345" t="s">
        <v>13</v>
      </c>
      <c r="G213" s="345" t="s">
        <v>166</v>
      </c>
      <c r="H213" s="164" t="s">
        <v>45</v>
      </c>
      <c r="I213" s="436">
        <f t="shared" si="10"/>
        <v>0.16666666666666666</v>
      </c>
      <c r="J213" s="435">
        <v>5</v>
      </c>
      <c r="K213" s="451">
        <f t="shared" si="9"/>
        <v>3.3333333333333333E-2</v>
      </c>
    </row>
    <row r="214" spans="1:11" ht="30" x14ac:dyDescent="0.25">
      <c r="A214" s="345" t="s">
        <v>307</v>
      </c>
      <c r="B214" s="153" t="s">
        <v>308</v>
      </c>
      <c r="C214" s="153" t="s">
        <v>309</v>
      </c>
      <c r="D214" s="346"/>
      <c r="E214" s="346" t="s">
        <v>28</v>
      </c>
      <c r="F214" s="345" t="s">
        <v>13</v>
      </c>
      <c r="G214" s="345" t="s">
        <v>166</v>
      </c>
      <c r="H214" s="164" t="s">
        <v>74</v>
      </c>
      <c r="I214" s="436">
        <f t="shared" si="10"/>
        <v>0.16666666666666666</v>
      </c>
      <c r="J214" s="435">
        <v>5</v>
      </c>
      <c r="K214" s="451">
        <f t="shared" si="9"/>
        <v>3.3333333333333333E-2</v>
      </c>
    </row>
    <row r="215" spans="1:11" ht="30" x14ac:dyDescent="0.25">
      <c r="A215" s="345" t="s">
        <v>310</v>
      </c>
      <c r="B215" s="153" t="s">
        <v>308</v>
      </c>
      <c r="C215" s="153" t="s">
        <v>311</v>
      </c>
      <c r="D215" s="346"/>
      <c r="E215" s="346" t="s">
        <v>28</v>
      </c>
      <c r="F215" s="345" t="s">
        <v>13</v>
      </c>
      <c r="G215" s="345" t="s">
        <v>166</v>
      </c>
      <c r="H215" s="164" t="s">
        <v>74</v>
      </c>
      <c r="I215" s="436">
        <f t="shared" si="10"/>
        <v>0.16666666666666666</v>
      </c>
      <c r="J215" s="435">
        <v>5</v>
      </c>
      <c r="K215" s="451">
        <f t="shared" si="9"/>
        <v>3.3333333333333333E-2</v>
      </c>
    </row>
    <row r="216" spans="1:11" ht="30" x14ac:dyDescent="0.25">
      <c r="A216" s="345" t="s">
        <v>312</v>
      </c>
      <c r="B216" s="153" t="s">
        <v>313</v>
      </c>
      <c r="C216" s="153" t="s">
        <v>314</v>
      </c>
      <c r="D216" s="346"/>
      <c r="E216" s="346" t="s">
        <v>28</v>
      </c>
      <c r="F216" s="345" t="s">
        <v>13</v>
      </c>
      <c r="G216" s="345" t="s">
        <v>166</v>
      </c>
      <c r="H216" s="164" t="s">
        <v>74</v>
      </c>
      <c r="I216" s="436">
        <f t="shared" si="10"/>
        <v>0.16666666666666666</v>
      </c>
      <c r="J216" s="435">
        <v>5</v>
      </c>
      <c r="K216" s="451">
        <f t="shared" si="9"/>
        <v>3.3333333333333333E-2</v>
      </c>
    </row>
    <row r="217" spans="1:11" ht="30" x14ac:dyDescent="0.25">
      <c r="A217" s="345" t="s">
        <v>315</v>
      </c>
      <c r="B217" s="153" t="s">
        <v>316</v>
      </c>
      <c r="C217" s="153" t="s">
        <v>317</v>
      </c>
      <c r="D217" s="346"/>
      <c r="E217" s="346" t="s">
        <v>28</v>
      </c>
      <c r="F217" s="345" t="s">
        <v>13</v>
      </c>
      <c r="G217" s="345" t="s">
        <v>166</v>
      </c>
      <c r="H217" s="164" t="s">
        <v>74</v>
      </c>
      <c r="I217" s="436">
        <f t="shared" si="10"/>
        <v>0.16666666666666666</v>
      </c>
      <c r="J217" s="435">
        <v>5</v>
      </c>
      <c r="K217" s="451">
        <f t="shared" si="9"/>
        <v>3.3333333333333333E-2</v>
      </c>
    </row>
    <row r="218" spans="1:11" ht="30" x14ac:dyDescent="0.25">
      <c r="A218" s="345" t="s">
        <v>318</v>
      </c>
      <c r="B218" s="153" t="s">
        <v>2667</v>
      </c>
      <c r="C218" s="153" t="s">
        <v>319</v>
      </c>
      <c r="D218" s="346"/>
      <c r="E218" s="346" t="s">
        <v>28</v>
      </c>
      <c r="F218" s="345" t="s">
        <v>13</v>
      </c>
      <c r="G218" s="345" t="s">
        <v>166</v>
      </c>
      <c r="H218" s="164" t="s">
        <v>102</v>
      </c>
      <c r="I218" s="436">
        <f t="shared" si="10"/>
        <v>0.16666666666666666</v>
      </c>
      <c r="J218" s="435">
        <v>5</v>
      </c>
      <c r="K218" s="451">
        <f t="shared" si="9"/>
        <v>3.3333333333333333E-2</v>
      </c>
    </row>
    <row r="219" spans="1:11" ht="30" x14ac:dyDescent="0.25">
      <c r="A219" s="345" t="s">
        <v>2670</v>
      </c>
      <c r="B219" s="153" t="s">
        <v>2668</v>
      </c>
      <c r="C219" s="153" t="s">
        <v>320</v>
      </c>
      <c r="D219" s="346"/>
      <c r="E219" s="346" t="s">
        <v>28</v>
      </c>
      <c r="F219" s="345" t="s">
        <v>13</v>
      </c>
      <c r="G219" s="345" t="s">
        <v>166</v>
      </c>
      <c r="H219" s="164" t="s">
        <v>102</v>
      </c>
      <c r="I219" s="436">
        <f t="shared" si="10"/>
        <v>0.16666666666666666</v>
      </c>
      <c r="J219" s="435">
        <v>5</v>
      </c>
      <c r="K219" s="451">
        <f t="shared" si="9"/>
        <v>3.3333333333333333E-2</v>
      </c>
    </row>
    <row r="220" spans="1:11" ht="30" x14ac:dyDescent="0.25">
      <c r="A220" s="345" t="s">
        <v>321</v>
      </c>
      <c r="B220" s="153" t="s">
        <v>2669</v>
      </c>
      <c r="C220" s="153" t="s">
        <v>322</v>
      </c>
      <c r="D220" s="346"/>
      <c r="E220" s="346" t="s">
        <v>28</v>
      </c>
      <c r="F220" s="345" t="s">
        <v>13</v>
      </c>
      <c r="G220" s="345" t="s">
        <v>166</v>
      </c>
      <c r="H220" s="164" t="s">
        <v>102</v>
      </c>
      <c r="I220" s="436">
        <f t="shared" si="10"/>
        <v>0.16666666666666666</v>
      </c>
      <c r="J220" s="435">
        <v>5</v>
      </c>
      <c r="K220" s="451">
        <f t="shared" si="9"/>
        <v>3.3333333333333333E-2</v>
      </c>
    </row>
    <row r="221" spans="1:11" x14ac:dyDescent="0.25">
      <c r="A221" s="148">
        <v>4</v>
      </c>
      <c r="B221" s="166" t="s">
        <v>323</v>
      </c>
      <c r="C221" s="152"/>
      <c r="D221" s="346"/>
      <c r="E221" s="346"/>
      <c r="F221" s="345"/>
      <c r="G221" s="345"/>
      <c r="H221" s="161"/>
      <c r="I221" s="436"/>
      <c r="J221" s="435"/>
      <c r="K221" s="451"/>
    </row>
    <row r="222" spans="1:11" ht="30" x14ac:dyDescent="0.25">
      <c r="A222" s="345" t="s">
        <v>198</v>
      </c>
      <c r="B222" s="153" t="s">
        <v>324</v>
      </c>
      <c r="C222" s="153" t="s">
        <v>325</v>
      </c>
      <c r="D222" s="346"/>
      <c r="E222" s="346" t="s">
        <v>28</v>
      </c>
      <c r="F222" s="345" t="s">
        <v>13</v>
      </c>
      <c r="G222" s="345" t="s">
        <v>166</v>
      </c>
      <c r="H222" s="164" t="s">
        <v>74</v>
      </c>
      <c r="I222" s="436">
        <f t="shared" si="10"/>
        <v>0.16666666666666666</v>
      </c>
      <c r="J222" s="435">
        <v>5</v>
      </c>
      <c r="K222" s="451">
        <f t="shared" si="9"/>
        <v>3.3333333333333333E-2</v>
      </c>
    </row>
    <row r="223" spans="1:11" ht="30" x14ac:dyDescent="0.25">
      <c r="A223" s="345" t="s">
        <v>201</v>
      </c>
      <c r="B223" s="153" t="s">
        <v>324</v>
      </c>
      <c r="C223" s="153" t="s">
        <v>326</v>
      </c>
      <c r="D223" s="346"/>
      <c r="E223" s="346" t="s">
        <v>28</v>
      </c>
      <c r="F223" s="345" t="s">
        <v>13</v>
      </c>
      <c r="G223" s="345" t="s">
        <v>166</v>
      </c>
      <c r="H223" s="164" t="s">
        <v>74</v>
      </c>
      <c r="I223" s="436">
        <f t="shared" si="10"/>
        <v>0.16666666666666666</v>
      </c>
      <c r="J223" s="435">
        <v>5</v>
      </c>
      <c r="K223" s="451">
        <f t="shared" si="9"/>
        <v>3.3333333333333333E-2</v>
      </c>
    </row>
    <row r="224" spans="1:11" ht="45" x14ac:dyDescent="0.25">
      <c r="A224" s="345" t="s">
        <v>204</v>
      </c>
      <c r="B224" s="153" t="s">
        <v>327</v>
      </c>
      <c r="C224" s="153" t="s">
        <v>328</v>
      </c>
      <c r="D224" s="346"/>
      <c r="E224" s="346" t="s">
        <v>28</v>
      </c>
      <c r="F224" s="345" t="s">
        <v>13</v>
      </c>
      <c r="G224" s="345" t="s">
        <v>166</v>
      </c>
      <c r="H224" s="164" t="s">
        <v>74</v>
      </c>
      <c r="I224" s="436">
        <f t="shared" si="10"/>
        <v>0.16666666666666666</v>
      </c>
      <c r="J224" s="435">
        <v>5</v>
      </c>
      <c r="K224" s="451">
        <f t="shared" si="9"/>
        <v>3.3333333333333333E-2</v>
      </c>
    </row>
    <row r="225" spans="1:11" x14ac:dyDescent="0.25">
      <c r="A225" s="148" t="s">
        <v>132</v>
      </c>
      <c r="B225" s="166" t="s">
        <v>329</v>
      </c>
      <c r="C225" s="152"/>
      <c r="D225" s="346"/>
      <c r="E225" s="346"/>
      <c r="F225" s="345"/>
      <c r="G225" s="345"/>
      <c r="H225" s="161"/>
      <c r="I225" s="436"/>
      <c r="J225" s="435"/>
      <c r="K225" s="451"/>
    </row>
    <row r="226" spans="1:11" x14ac:dyDescent="0.25">
      <c r="A226" s="148">
        <v>1</v>
      </c>
      <c r="B226" s="166" t="s">
        <v>294</v>
      </c>
      <c r="C226" s="152"/>
      <c r="D226" s="346"/>
      <c r="E226" s="346"/>
      <c r="F226" s="345"/>
      <c r="G226" s="345"/>
      <c r="H226" s="161"/>
      <c r="I226" s="436"/>
      <c r="J226" s="435"/>
      <c r="K226" s="451"/>
    </row>
    <row r="227" spans="1:11" ht="30" x14ac:dyDescent="0.25">
      <c r="A227" s="345" t="s">
        <v>67</v>
      </c>
      <c r="B227" s="153" t="s">
        <v>330</v>
      </c>
      <c r="C227" s="153" t="s">
        <v>331</v>
      </c>
      <c r="D227" s="346"/>
      <c r="E227" s="346" t="s">
        <v>28</v>
      </c>
      <c r="F227" s="345" t="s">
        <v>13</v>
      </c>
      <c r="G227" s="345" t="s">
        <v>166</v>
      </c>
      <c r="H227" s="175" t="s">
        <v>41</v>
      </c>
      <c r="I227" s="436">
        <f>1/6</f>
        <v>0.16666666666666666</v>
      </c>
      <c r="J227" s="435">
        <v>5</v>
      </c>
      <c r="K227" s="451">
        <f t="shared" si="9"/>
        <v>3.3333333333333333E-2</v>
      </c>
    </row>
    <row r="228" spans="1:11" x14ac:dyDescent="0.25">
      <c r="A228" s="148">
        <v>2</v>
      </c>
      <c r="B228" s="166" t="s">
        <v>332</v>
      </c>
      <c r="C228" s="152"/>
      <c r="D228" s="346"/>
      <c r="E228" s="346"/>
      <c r="F228" s="345"/>
      <c r="G228" s="345"/>
      <c r="H228" s="162"/>
      <c r="I228" s="436"/>
      <c r="J228" s="435"/>
      <c r="K228" s="451"/>
    </row>
    <row r="229" spans="1:11" ht="30" x14ac:dyDescent="0.25">
      <c r="A229" s="345" t="s">
        <v>32</v>
      </c>
      <c r="B229" s="153" t="s">
        <v>308</v>
      </c>
      <c r="C229" s="153" t="s">
        <v>333</v>
      </c>
      <c r="D229" s="346" t="s">
        <v>28</v>
      </c>
      <c r="E229" s="346"/>
      <c r="F229" s="345" t="s">
        <v>13</v>
      </c>
      <c r="G229" s="345" t="s">
        <v>334</v>
      </c>
      <c r="H229" s="164" t="s">
        <v>74</v>
      </c>
      <c r="I229" s="436">
        <f>1/4/35</f>
        <v>7.1428571428571426E-3</v>
      </c>
      <c r="J229" s="435">
        <v>5</v>
      </c>
      <c r="K229" s="451">
        <f t="shared" si="9"/>
        <v>1.4285714285714286E-3</v>
      </c>
    </row>
    <row r="230" spans="1:11" ht="30" x14ac:dyDescent="0.25">
      <c r="A230" s="345" t="s">
        <v>90</v>
      </c>
      <c r="B230" s="153" t="s">
        <v>308</v>
      </c>
      <c r="C230" s="153" t="s">
        <v>335</v>
      </c>
      <c r="D230" s="346" t="s">
        <v>28</v>
      </c>
      <c r="E230" s="346"/>
      <c r="F230" s="345"/>
      <c r="G230" s="345" t="s">
        <v>334</v>
      </c>
      <c r="H230" s="164" t="s">
        <v>74</v>
      </c>
      <c r="I230" s="436">
        <f>1/4/35</f>
        <v>7.1428571428571426E-3</v>
      </c>
      <c r="J230" s="435">
        <v>5</v>
      </c>
      <c r="K230" s="451">
        <f t="shared" si="9"/>
        <v>1.4285714285714286E-3</v>
      </c>
    </row>
    <row r="231" spans="1:11" ht="120" x14ac:dyDescent="0.25">
      <c r="A231" s="345" t="s">
        <v>94</v>
      </c>
      <c r="B231" s="183" t="s">
        <v>2672</v>
      </c>
      <c r="C231" s="153" t="s">
        <v>2671</v>
      </c>
      <c r="D231" s="346" t="s">
        <v>28</v>
      </c>
      <c r="E231" s="346"/>
      <c r="F231" s="345"/>
      <c r="G231" s="345" t="s">
        <v>334</v>
      </c>
      <c r="H231" s="164" t="s">
        <v>49</v>
      </c>
      <c r="I231" s="436">
        <f>1/8/35</f>
        <v>3.5714285714285713E-3</v>
      </c>
      <c r="J231" s="435">
        <v>5</v>
      </c>
      <c r="K231" s="451">
        <f t="shared" si="9"/>
        <v>7.1428571428571429E-4</v>
      </c>
    </row>
    <row r="232" spans="1:11" x14ac:dyDescent="0.25">
      <c r="A232" s="148">
        <v>3</v>
      </c>
      <c r="B232" s="166" t="s">
        <v>323</v>
      </c>
      <c r="C232" s="152"/>
      <c r="D232" s="346"/>
      <c r="E232" s="346" t="s">
        <v>336</v>
      </c>
      <c r="F232" s="148" t="s">
        <v>336</v>
      </c>
      <c r="G232" s="345"/>
      <c r="H232" s="161"/>
      <c r="I232" s="436"/>
      <c r="J232" s="435"/>
      <c r="K232" s="451"/>
    </row>
    <row r="233" spans="1:11" ht="60" x14ac:dyDescent="0.25">
      <c r="A233" s="345" t="s">
        <v>103</v>
      </c>
      <c r="B233" s="153" t="s">
        <v>337</v>
      </c>
      <c r="C233" s="153" t="s">
        <v>338</v>
      </c>
      <c r="D233" s="346"/>
      <c r="E233" s="346" t="s">
        <v>7</v>
      </c>
      <c r="F233" s="345" t="s">
        <v>339</v>
      </c>
      <c r="G233" s="345" t="s">
        <v>2673</v>
      </c>
      <c r="H233" s="164" t="s">
        <v>340</v>
      </c>
      <c r="I233" s="436">
        <f>35/6/20/35</f>
        <v>8.3333333333333315E-3</v>
      </c>
      <c r="J233" s="435">
        <v>5</v>
      </c>
      <c r="K233" s="451">
        <f t="shared" si="9"/>
        <v>1.6666666666666663E-3</v>
      </c>
    </row>
    <row r="234" spans="1:11" x14ac:dyDescent="0.25">
      <c r="A234" s="148" t="s">
        <v>341</v>
      </c>
      <c r="B234" s="166" t="s">
        <v>24</v>
      </c>
      <c r="C234" s="152"/>
      <c r="D234" s="346"/>
      <c r="E234" s="346"/>
      <c r="F234" s="345"/>
      <c r="G234" s="345"/>
      <c r="H234" s="161"/>
      <c r="I234" s="436"/>
      <c r="J234" s="435"/>
      <c r="K234" s="451"/>
    </row>
    <row r="235" spans="1:11" x14ac:dyDescent="0.25">
      <c r="A235" s="148">
        <v>1</v>
      </c>
      <c r="B235" s="166" t="s">
        <v>323</v>
      </c>
      <c r="C235" s="152"/>
      <c r="D235" s="346"/>
      <c r="E235" s="346"/>
      <c r="F235" s="345"/>
      <c r="G235" s="345"/>
      <c r="H235" s="161"/>
      <c r="I235" s="436"/>
      <c r="J235" s="435"/>
      <c r="K235" s="451"/>
    </row>
    <row r="236" spans="1:11" ht="45" x14ac:dyDescent="0.25">
      <c r="A236" s="345" t="s">
        <v>67</v>
      </c>
      <c r="B236" s="165" t="s">
        <v>342</v>
      </c>
      <c r="C236" s="153" t="s">
        <v>343</v>
      </c>
      <c r="D236" s="346"/>
      <c r="E236" s="346" t="s">
        <v>28</v>
      </c>
      <c r="F236" s="345" t="s">
        <v>34</v>
      </c>
      <c r="G236" s="345" t="s">
        <v>344</v>
      </c>
      <c r="H236" s="161" t="s">
        <v>102</v>
      </c>
      <c r="I236" s="436">
        <f>35/6/20/35</f>
        <v>8.3333333333333315E-3</v>
      </c>
      <c r="J236" s="435">
        <v>5</v>
      </c>
      <c r="K236" s="451">
        <f t="shared" si="9"/>
        <v>1.6666666666666663E-3</v>
      </c>
    </row>
    <row r="237" spans="1:11" x14ac:dyDescent="0.25">
      <c r="A237" s="148" t="s">
        <v>345</v>
      </c>
      <c r="B237" s="166" t="s">
        <v>255</v>
      </c>
      <c r="C237" s="152"/>
      <c r="D237" s="346"/>
      <c r="E237" s="346"/>
      <c r="F237" s="345"/>
      <c r="G237" s="345"/>
      <c r="H237" s="161"/>
      <c r="I237" s="436"/>
      <c r="J237" s="435"/>
      <c r="K237" s="451"/>
    </row>
    <row r="238" spans="1:11" ht="45" x14ac:dyDescent="0.25">
      <c r="A238" s="345">
        <v>1</v>
      </c>
      <c r="B238" s="153" t="s">
        <v>327</v>
      </c>
      <c r="C238" s="153" t="s">
        <v>346</v>
      </c>
      <c r="D238" s="346" t="s">
        <v>28</v>
      </c>
      <c r="E238" s="346"/>
      <c r="F238" s="345" t="s">
        <v>13</v>
      </c>
      <c r="G238" s="345" t="s">
        <v>19</v>
      </c>
      <c r="H238" s="164" t="s">
        <v>74</v>
      </c>
      <c r="I238" s="436">
        <f>1/4/35</f>
        <v>7.1428571428571426E-3</v>
      </c>
      <c r="J238" s="435">
        <v>5</v>
      </c>
      <c r="K238" s="451">
        <f t="shared" si="9"/>
        <v>1.4285714285714286E-3</v>
      </c>
    </row>
    <row r="239" spans="1:11" ht="30" x14ac:dyDescent="0.25">
      <c r="A239" s="345">
        <v>2</v>
      </c>
      <c r="B239" s="153" t="s">
        <v>347</v>
      </c>
      <c r="C239" s="153" t="s">
        <v>346</v>
      </c>
      <c r="D239" s="346" t="s">
        <v>28</v>
      </c>
      <c r="E239" s="346"/>
      <c r="F239" s="345" t="s">
        <v>13</v>
      </c>
      <c r="G239" s="345" t="s">
        <v>19</v>
      </c>
      <c r="H239" s="164" t="s">
        <v>348</v>
      </c>
      <c r="I239" s="436">
        <f>1/8/35</f>
        <v>3.5714285714285713E-3</v>
      </c>
      <c r="J239" s="435">
        <v>5</v>
      </c>
      <c r="K239" s="451">
        <f t="shared" si="9"/>
        <v>7.1428571428571429E-4</v>
      </c>
    </row>
    <row r="241" spans="1:11" s="311" customFormat="1" x14ac:dyDescent="0.25">
      <c r="A241" s="417" t="s">
        <v>349</v>
      </c>
      <c r="B241" s="417"/>
      <c r="C241" s="417"/>
      <c r="D241" s="417"/>
      <c r="E241" s="417"/>
      <c r="F241" s="417"/>
      <c r="G241" s="417"/>
      <c r="H241" s="417"/>
      <c r="I241" s="431"/>
      <c r="J241" s="432"/>
      <c r="K241" s="450"/>
    </row>
    <row r="242" spans="1:11" s="320" customFormat="1" ht="12.75" x14ac:dyDescent="0.25">
      <c r="A242" s="469" t="s">
        <v>0</v>
      </c>
      <c r="B242" s="469" t="s">
        <v>20</v>
      </c>
      <c r="C242" s="469" t="s">
        <v>1</v>
      </c>
      <c r="D242" s="471" t="s">
        <v>2</v>
      </c>
      <c r="E242" s="472"/>
      <c r="F242" s="469" t="s">
        <v>37</v>
      </c>
      <c r="G242" s="469" t="s">
        <v>38</v>
      </c>
      <c r="H242" s="469" t="s">
        <v>3</v>
      </c>
      <c r="I242" s="473" t="s">
        <v>3193</v>
      </c>
      <c r="J242" s="475" t="s">
        <v>3189</v>
      </c>
      <c r="K242" s="477" t="s">
        <v>3190</v>
      </c>
    </row>
    <row r="243" spans="1:11" s="320" customFormat="1" ht="12.75" x14ac:dyDescent="0.25">
      <c r="A243" s="470"/>
      <c r="B243" s="470"/>
      <c r="C243" s="470"/>
      <c r="D243" s="2" t="s">
        <v>39</v>
      </c>
      <c r="E243" s="2" t="s">
        <v>4</v>
      </c>
      <c r="F243" s="470"/>
      <c r="G243" s="470"/>
      <c r="H243" s="470"/>
      <c r="I243" s="474"/>
      <c r="J243" s="476"/>
      <c r="K243" s="478"/>
    </row>
    <row r="244" spans="1:11" x14ac:dyDescent="0.25">
      <c r="A244" s="148" t="s">
        <v>62</v>
      </c>
      <c r="B244" s="166" t="s">
        <v>21</v>
      </c>
      <c r="C244" s="152"/>
      <c r="D244" s="147"/>
      <c r="E244" s="147"/>
      <c r="F244" s="148"/>
      <c r="G244" s="148"/>
      <c r="H244" s="152"/>
      <c r="I244" s="436"/>
      <c r="J244" s="435"/>
      <c r="K244" s="452"/>
    </row>
    <row r="245" spans="1:11" ht="30" x14ac:dyDescent="0.25">
      <c r="A245" s="345">
        <v>1</v>
      </c>
      <c r="B245" s="165"/>
      <c r="C245" s="153" t="s">
        <v>2674</v>
      </c>
      <c r="D245" s="346" t="s">
        <v>28</v>
      </c>
      <c r="E245" s="346" t="s">
        <v>28</v>
      </c>
      <c r="F245" s="345" t="s">
        <v>350</v>
      </c>
      <c r="G245" s="345" t="s">
        <v>351</v>
      </c>
      <c r="H245" s="153" t="s">
        <v>109</v>
      </c>
      <c r="I245" s="436">
        <f>1/35</f>
        <v>2.8571428571428571E-2</v>
      </c>
      <c r="J245" s="435">
        <v>5</v>
      </c>
      <c r="K245" s="451">
        <f t="shared" ref="K245:K307" si="11">I245/J245</f>
        <v>5.7142857142857143E-3</v>
      </c>
    </row>
    <row r="246" spans="1:11" ht="30" x14ac:dyDescent="0.25">
      <c r="A246" s="345">
        <v>2</v>
      </c>
      <c r="B246" s="165"/>
      <c r="C246" s="153" t="s">
        <v>352</v>
      </c>
      <c r="D246" s="346" t="s">
        <v>28</v>
      </c>
      <c r="E246" s="346" t="s">
        <v>28</v>
      </c>
      <c r="F246" s="345" t="s">
        <v>350</v>
      </c>
      <c r="G246" s="345" t="s">
        <v>351</v>
      </c>
      <c r="H246" s="153" t="s">
        <v>109</v>
      </c>
      <c r="I246" s="436">
        <f>1/35</f>
        <v>2.8571428571428571E-2</v>
      </c>
      <c r="J246" s="435">
        <v>5</v>
      </c>
      <c r="K246" s="451">
        <f t="shared" si="11"/>
        <v>5.7142857142857143E-3</v>
      </c>
    </row>
    <row r="247" spans="1:11" ht="30" x14ac:dyDescent="0.25">
      <c r="A247" s="345">
        <v>3</v>
      </c>
      <c r="B247" s="165"/>
      <c r="C247" s="153" t="s">
        <v>353</v>
      </c>
      <c r="D247" s="346" t="s">
        <v>28</v>
      </c>
      <c r="E247" s="346" t="s">
        <v>28</v>
      </c>
      <c r="F247" s="345" t="s">
        <v>350</v>
      </c>
      <c r="G247" s="345" t="s">
        <v>351</v>
      </c>
      <c r="H247" s="153" t="s">
        <v>109</v>
      </c>
      <c r="I247" s="436">
        <f>1/35</f>
        <v>2.8571428571428571E-2</v>
      </c>
      <c r="J247" s="435">
        <v>5</v>
      </c>
      <c r="K247" s="451">
        <f t="shared" si="11"/>
        <v>5.7142857142857143E-3</v>
      </c>
    </row>
    <row r="248" spans="1:11" x14ac:dyDescent="0.25">
      <c r="A248" s="345"/>
      <c r="B248" s="166" t="s">
        <v>2837</v>
      </c>
      <c r="C248" s="152"/>
      <c r="D248" s="147"/>
      <c r="E248" s="147"/>
      <c r="F248" s="148"/>
      <c r="G248" s="148"/>
      <c r="H248" s="153"/>
      <c r="I248" s="436"/>
      <c r="J248" s="435"/>
      <c r="K248" s="451"/>
    </row>
    <row r="249" spans="1:11" x14ac:dyDescent="0.25">
      <c r="A249" s="147" t="s">
        <v>66</v>
      </c>
      <c r="B249" s="166" t="s">
        <v>23</v>
      </c>
      <c r="C249" s="166"/>
      <c r="D249" s="147"/>
      <c r="E249" s="147"/>
      <c r="F249" s="147"/>
      <c r="G249" s="147"/>
      <c r="H249" s="165"/>
      <c r="I249" s="438"/>
      <c r="J249" s="439"/>
      <c r="K249" s="451"/>
    </row>
    <row r="250" spans="1:11" x14ac:dyDescent="0.25">
      <c r="A250" s="147" t="s">
        <v>40</v>
      </c>
      <c r="B250" s="166" t="s">
        <v>162</v>
      </c>
      <c r="C250" s="166"/>
      <c r="D250" s="147"/>
      <c r="E250" s="147"/>
      <c r="F250" s="147"/>
      <c r="G250" s="147"/>
      <c r="H250" s="165"/>
      <c r="I250" s="438"/>
      <c r="J250" s="439"/>
      <c r="K250" s="451"/>
    </row>
    <row r="251" spans="1:11" x14ac:dyDescent="0.25">
      <c r="A251" s="147">
        <v>1</v>
      </c>
      <c r="B251" s="166" t="s">
        <v>354</v>
      </c>
      <c r="C251" s="166"/>
      <c r="D251" s="147"/>
      <c r="E251" s="147"/>
      <c r="F251" s="147"/>
      <c r="G251" s="147"/>
      <c r="H251" s="165"/>
      <c r="I251" s="438"/>
      <c r="J251" s="439"/>
      <c r="K251" s="451"/>
    </row>
    <row r="252" spans="1:11" ht="30" x14ac:dyDescent="0.25">
      <c r="A252" s="345" t="s">
        <v>67</v>
      </c>
      <c r="B252" s="165" t="s">
        <v>355</v>
      </c>
      <c r="C252" s="153" t="s">
        <v>356</v>
      </c>
      <c r="D252" s="346"/>
      <c r="E252" s="346" t="s">
        <v>28</v>
      </c>
      <c r="F252" s="345" t="s">
        <v>350</v>
      </c>
      <c r="G252" s="345" t="s">
        <v>169</v>
      </c>
      <c r="H252" s="152"/>
      <c r="I252" s="436">
        <f>1/6</f>
        <v>0.16666666666666666</v>
      </c>
      <c r="J252" s="435">
        <v>5</v>
      </c>
      <c r="K252" s="451">
        <f t="shared" si="11"/>
        <v>3.3333333333333333E-2</v>
      </c>
    </row>
    <row r="253" spans="1:11" x14ac:dyDescent="0.25">
      <c r="A253" s="148">
        <v>2</v>
      </c>
      <c r="B253" s="166" t="s">
        <v>357</v>
      </c>
      <c r="C253" s="152"/>
      <c r="D253" s="147"/>
      <c r="E253" s="147"/>
      <c r="F253" s="148"/>
      <c r="G253" s="148"/>
      <c r="H253" s="152"/>
      <c r="I253" s="436"/>
      <c r="J253" s="435"/>
      <c r="K253" s="451"/>
    </row>
    <row r="254" spans="1:11" ht="60" x14ac:dyDescent="0.25">
      <c r="A254" s="345" t="s">
        <v>32</v>
      </c>
      <c r="B254" s="153" t="s">
        <v>358</v>
      </c>
      <c r="C254" s="153" t="s">
        <v>359</v>
      </c>
      <c r="D254" s="346" t="s">
        <v>28</v>
      </c>
      <c r="E254" s="346"/>
      <c r="F254" s="345" t="s">
        <v>350</v>
      </c>
      <c r="G254" s="345" t="s">
        <v>351</v>
      </c>
      <c r="H254" s="153"/>
      <c r="I254" s="436">
        <f>1/35</f>
        <v>2.8571428571428571E-2</v>
      </c>
      <c r="J254" s="435">
        <v>5</v>
      </c>
      <c r="K254" s="451">
        <f t="shared" si="11"/>
        <v>5.7142857142857143E-3</v>
      </c>
    </row>
    <row r="255" spans="1:11" x14ac:dyDescent="0.25">
      <c r="A255" s="148">
        <v>3</v>
      </c>
      <c r="B255" s="166" t="s">
        <v>360</v>
      </c>
      <c r="C255" s="152"/>
      <c r="D255" s="147"/>
      <c r="E255" s="147"/>
      <c r="F255" s="148"/>
      <c r="G255" s="148"/>
      <c r="H255" s="152"/>
      <c r="I255" s="436"/>
      <c r="J255" s="435"/>
      <c r="K255" s="451"/>
    </row>
    <row r="256" spans="1:11" ht="60" x14ac:dyDescent="0.25">
      <c r="A256" s="345" t="s">
        <v>103</v>
      </c>
      <c r="B256" s="153" t="s">
        <v>358</v>
      </c>
      <c r="C256" s="153" t="s">
        <v>361</v>
      </c>
      <c r="D256" s="346"/>
      <c r="E256" s="346" t="s">
        <v>28</v>
      </c>
      <c r="F256" s="345" t="s">
        <v>350</v>
      </c>
      <c r="G256" s="345" t="s">
        <v>362</v>
      </c>
      <c r="H256" s="323"/>
      <c r="I256" s="436">
        <f>1/6</f>
        <v>0.16666666666666666</v>
      </c>
      <c r="J256" s="435">
        <v>5</v>
      </c>
      <c r="K256" s="451">
        <f t="shared" si="11"/>
        <v>3.3333333333333333E-2</v>
      </c>
    </row>
    <row r="257" spans="1:11" x14ac:dyDescent="0.25">
      <c r="A257" s="148">
        <v>4</v>
      </c>
      <c r="B257" s="166" t="s">
        <v>363</v>
      </c>
      <c r="C257" s="152"/>
      <c r="D257" s="147"/>
      <c r="E257" s="147"/>
      <c r="F257" s="148"/>
      <c r="G257" s="148"/>
      <c r="H257" s="152"/>
      <c r="I257" s="436"/>
      <c r="J257" s="435"/>
      <c r="K257" s="451"/>
    </row>
    <row r="258" spans="1:11" ht="60" x14ac:dyDescent="0.25">
      <c r="A258" s="345" t="s">
        <v>198</v>
      </c>
      <c r="B258" s="153" t="s">
        <v>358</v>
      </c>
      <c r="C258" s="153" t="s">
        <v>364</v>
      </c>
      <c r="D258" s="346"/>
      <c r="E258" s="346" t="s">
        <v>28</v>
      </c>
      <c r="F258" s="345" t="s">
        <v>350</v>
      </c>
      <c r="G258" s="345" t="s">
        <v>169</v>
      </c>
      <c r="H258" s="153" t="s">
        <v>336</v>
      </c>
      <c r="I258" s="436">
        <f>1/6</f>
        <v>0.16666666666666666</v>
      </c>
      <c r="J258" s="435">
        <v>5</v>
      </c>
      <c r="K258" s="451">
        <f t="shared" si="11"/>
        <v>3.3333333333333333E-2</v>
      </c>
    </row>
    <row r="259" spans="1:11" ht="60" x14ac:dyDescent="0.25">
      <c r="A259" s="345" t="s">
        <v>201</v>
      </c>
      <c r="B259" s="165"/>
      <c r="C259" s="153" t="s">
        <v>365</v>
      </c>
      <c r="D259" s="346" t="s">
        <v>28</v>
      </c>
      <c r="E259" s="346" t="s">
        <v>336</v>
      </c>
      <c r="F259" s="345" t="s">
        <v>350</v>
      </c>
      <c r="G259" s="345" t="s">
        <v>148</v>
      </c>
      <c r="H259" s="153" t="s">
        <v>366</v>
      </c>
      <c r="I259" s="436">
        <f>1/35</f>
        <v>2.8571428571428571E-2</v>
      </c>
      <c r="J259" s="435">
        <v>5</v>
      </c>
      <c r="K259" s="451">
        <f t="shared" si="11"/>
        <v>5.7142857142857143E-3</v>
      </c>
    </row>
    <row r="260" spans="1:11" x14ac:dyDescent="0.25">
      <c r="A260" s="148">
        <v>5</v>
      </c>
      <c r="B260" s="166" t="s">
        <v>367</v>
      </c>
      <c r="C260" s="152"/>
      <c r="D260" s="346"/>
      <c r="E260" s="346"/>
      <c r="F260" s="345"/>
      <c r="G260" s="345"/>
      <c r="H260" s="153"/>
      <c r="I260" s="436"/>
      <c r="J260" s="435"/>
      <c r="K260" s="451"/>
    </row>
    <row r="261" spans="1:11" ht="60" x14ac:dyDescent="0.25">
      <c r="A261" s="345" t="s">
        <v>211</v>
      </c>
      <c r="B261" s="165"/>
      <c r="C261" s="153" t="s">
        <v>368</v>
      </c>
      <c r="D261" s="346" t="s">
        <v>28</v>
      </c>
      <c r="E261" s="346" t="s">
        <v>336</v>
      </c>
      <c r="F261" s="345" t="s">
        <v>350</v>
      </c>
      <c r="G261" s="345" t="s">
        <v>351</v>
      </c>
      <c r="H261" s="153" t="s">
        <v>366</v>
      </c>
      <c r="I261" s="436">
        <f>1/35</f>
        <v>2.8571428571428571E-2</v>
      </c>
      <c r="J261" s="435">
        <v>5</v>
      </c>
      <c r="K261" s="451">
        <f t="shared" si="11"/>
        <v>5.7142857142857143E-3</v>
      </c>
    </row>
    <row r="262" spans="1:11" x14ac:dyDescent="0.25">
      <c r="A262" s="148" t="s">
        <v>50</v>
      </c>
      <c r="B262" s="166" t="s">
        <v>369</v>
      </c>
      <c r="C262" s="152"/>
      <c r="D262" s="147"/>
      <c r="E262" s="147"/>
      <c r="F262" s="148"/>
      <c r="G262" s="148"/>
      <c r="H262" s="152"/>
      <c r="I262" s="436"/>
      <c r="J262" s="435"/>
      <c r="K262" s="451"/>
    </row>
    <row r="263" spans="1:11" x14ac:dyDescent="0.25">
      <c r="A263" s="148">
        <v>1</v>
      </c>
      <c r="B263" s="166" t="s">
        <v>370</v>
      </c>
      <c r="C263" s="152"/>
      <c r="D263" s="147"/>
      <c r="E263" s="147"/>
      <c r="F263" s="148"/>
      <c r="G263" s="148"/>
      <c r="H263" s="152"/>
      <c r="I263" s="436"/>
      <c r="J263" s="435"/>
      <c r="K263" s="451"/>
    </row>
    <row r="264" spans="1:11" ht="30" x14ac:dyDescent="0.25">
      <c r="A264" s="345" t="s">
        <v>67</v>
      </c>
      <c r="B264" s="165"/>
      <c r="C264" s="153" t="s">
        <v>1132</v>
      </c>
      <c r="D264" s="346" t="s">
        <v>28</v>
      </c>
      <c r="E264" s="346" t="s">
        <v>28</v>
      </c>
      <c r="F264" s="345" t="s">
        <v>350</v>
      </c>
      <c r="G264" s="345" t="s">
        <v>351</v>
      </c>
      <c r="H264" s="153"/>
      <c r="I264" s="436">
        <f>1/35</f>
        <v>2.8571428571428571E-2</v>
      </c>
      <c r="J264" s="435">
        <v>5</v>
      </c>
      <c r="K264" s="451">
        <f t="shared" si="11"/>
        <v>5.7142857142857143E-3</v>
      </c>
    </row>
    <row r="265" spans="1:11" x14ac:dyDescent="0.25">
      <c r="A265" s="345" t="s">
        <v>80</v>
      </c>
      <c r="B265" s="165"/>
      <c r="C265" s="175" t="s">
        <v>371</v>
      </c>
      <c r="D265" s="346" t="s">
        <v>28</v>
      </c>
      <c r="E265" s="346" t="s">
        <v>28</v>
      </c>
      <c r="F265" s="345" t="s">
        <v>350</v>
      </c>
      <c r="G265" s="345" t="s">
        <v>351</v>
      </c>
      <c r="H265" s="153"/>
      <c r="I265" s="436">
        <f>1/35</f>
        <v>2.8571428571428571E-2</v>
      </c>
      <c r="J265" s="435">
        <v>5</v>
      </c>
      <c r="K265" s="451">
        <f t="shared" si="11"/>
        <v>5.7142857142857143E-3</v>
      </c>
    </row>
    <row r="266" spans="1:11" x14ac:dyDescent="0.25">
      <c r="A266" s="148">
        <v>2</v>
      </c>
      <c r="B266" s="166" t="s">
        <v>372</v>
      </c>
      <c r="C266" s="152"/>
      <c r="D266" s="346"/>
      <c r="E266" s="346"/>
      <c r="F266" s="345"/>
      <c r="G266" s="345"/>
      <c r="H266" s="168"/>
      <c r="I266" s="436"/>
      <c r="J266" s="435"/>
      <c r="K266" s="451"/>
    </row>
    <row r="267" spans="1:11" x14ac:dyDescent="0.25">
      <c r="A267" s="345" t="s">
        <v>32</v>
      </c>
      <c r="B267" s="165"/>
      <c r="C267" s="153" t="s">
        <v>373</v>
      </c>
      <c r="D267" s="346" t="s">
        <v>28</v>
      </c>
      <c r="E267" s="346" t="s">
        <v>28</v>
      </c>
      <c r="F267" s="345" t="s">
        <v>350</v>
      </c>
      <c r="G267" s="345" t="s">
        <v>351</v>
      </c>
      <c r="H267" s="153"/>
      <c r="I267" s="436">
        <f>1/35</f>
        <v>2.8571428571428571E-2</v>
      </c>
      <c r="J267" s="435">
        <v>5</v>
      </c>
      <c r="K267" s="451">
        <f t="shared" si="11"/>
        <v>5.7142857142857143E-3</v>
      </c>
    </row>
    <row r="268" spans="1:11" ht="30" x14ac:dyDescent="0.25">
      <c r="A268" s="345" t="s">
        <v>90</v>
      </c>
      <c r="B268" s="175" t="s">
        <v>374</v>
      </c>
      <c r="C268" s="175" t="s">
        <v>375</v>
      </c>
      <c r="D268" s="346" t="s">
        <v>28</v>
      </c>
      <c r="E268" s="346" t="s">
        <v>28</v>
      </c>
      <c r="F268" s="345" t="s">
        <v>350</v>
      </c>
      <c r="G268" s="345" t="s">
        <v>351</v>
      </c>
      <c r="H268" s="153"/>
      <c r="I268" s="436">
        <f>1/35</f>
        <v>2.8571428571428571E-2</v>
      </c>
      <c r="J268" s="435">
        <v>5</v>
      </c>
      <c r="K268" s="451">
        <f t="shared" si="11"/>
        <v>5.7142857142857143E-3</v>
      </c>
    </row>
    <row r="269" spans="1:11" x14ac:dyDescent="0.25">
      <c r="A269" s="148">
        <v>3</v>
      </c>
      <c r="B269" s="166" t="s">
        <v>376</v>
      </c>
      <c r="C269" s="152"/>
      <c r="D269" s="346"/>
      <c r="E269" s="346"/>
      <c r="F269" s="345"/>
      <c r="G269" s="345"/>
      <c r="H269" s="153"/>
      <c r="I269" s="436"/>
      <c r="J269" s="435"/>
      <c r="K269" s="451"/>
    </row>
    <row r="270" spans="1:11" x14ac:dyDescent="0.25">
      <c r="A270" s="345" t="s">
        <v>103</v>
      </c>
      <c r="B270" s="165"/>
      <c r="C270" s="153" t="s">
        <v>377</v>
      </c>
      <c r="D270" s="346" t="s">
        <v>28</v>
      </c>
      <c r="E270" s="346" t="s">
        <v>28</v>
      </c>
      <c r="F270" s="345" t="s">
        <v>350</v>
      </c>
      <c r="G270" s="345" t="s">
        <v>351</v>
      </c>
      <c r="H270" s="323"/>
      <c r="I270" s="436">
        <f>1/35</f>
        <v>2.8571428571428571E-2</v>
      </c>
      <c r="J270" s="435">
        <v>5</v>
      </c>
      <c r="K270" s="451">
        <f t="shared" si="11"/>
        <v>5.7142857142857143E-3</v>
      </c>
    </row>
    <row r="271" spans="1:11" x14ac:dyDescent="0.25">
      <c r="A271" s="148">
        <v>4</v>
      </c>
      <c r="B271" s="166" t="s">
        <v>378</v>
      </c>
      <c r="C271" s="152"/>
      <c r="D271" s="147"/>
      <c r="E271" s="147"/>
      <c r="F271" s="148"/>
      <c r="G271" s="148"/>
      <c r="H271" s="152"/>
      <c r="I271" s="436"/>
      <c r="J271" s="435"/>
      <c r="K271" s="451"/>
    </row>
    <row r="272" spans="1:11" x14ac:dyDescent="0.25">
      <c r="A272" s="345" t="s">
        <v>198</v>
      </c>
      <c r="B272" s="165"/>
      <c r="C272" s="153" t="s">
        <v>379</v>
      </c>
      <c r="D272" s="346" t="s">
        <v>28</v>
      </c>
      <c r="E272" s="346" t="s">
        <v>28</v>
      </c>
      <c r="F272" s="345" t="s">
        <v>350</v>
      </c>
      <c r="G272" s="345" t="s">
        <v>351</v>
      </c>
      <c r="H272" s="153"/>
      <c r="I272" s="436">
        <f t="shared" ref="I272:I286" si="12">1/35</f>
        <v>2.8571428571428571E-2</v>
      </c>
      <c r="J272" s="435">
        <v>5</v>
      </c>
      <c r="K272" s="451">
        <f t="shared" si="11"/>
        <v>5.7142857142857143E-3</v>
      </c>
    </row>
    <row r="273" spans="1:11" x14ac:dyDescent="0.25">
      <c r="A273" s="148">
        <v>5</v>
      </c>
      <c r="B273" s="166" t="s">
        <v>380</v>
      </c>
      <c r="C273" s="152"/>
      <c r="D273" s="346"/>
      <c r="E273" s="346"/>
      <c r="F273" s="345"/>
      <c r="G273" s="345"/>
      <c r="H273" s="153"/>
      <c r="I273" s="436"/>
      <c r="J273" s="435"/>
      <c r="K273" s="451"/>
    </row>
    <row r="274" spans="1:11" x14ac:dyDescent="0.25">
      <c r="A274" s="345" t="s">
        <v>211</v>
      </c>
      <c r="B274" s="165"/>
      <c r="C274" s="153" t="s">
        <v>381</v>
      </c>
      <c r="D274" s="346" t="s">
        <v>28</v>
      </c>
      <c r="E274" s="346" t="s">
        <v>28</v>
      </c>
      <c r="F274" s="345" t="s">
        <v>350</v>
      </c>
      <c r="G274" s="345" t="s">
        <v>351</v>
      </c>
      <c r="H274" s="153"/>
      <c r="I274" s="436">
        <f t="shared" si="12"/>
        <v>2.8571428571428571E-2</v>
      </c>
      <c r="J274" s="435">
        <v>5</v>
      </c>
      <c r="K274" s="451">
        <f t="shared" si="11"/>
        <v>5.7142857142857143E-3</v>
      </c>
    </row>
    <row r="275" spans="1:11" x14ac:dyDescent="0.25">
      <c r="A275" s="148" t="s">
        <v>132</v>
      </c>
      <c r="B275" s="166" t="s">
        <v>255</v>
      </c>
      <c r="C275" s="152"/>
      <c r="D275" s="147"/>
      <c r="E275" s="147"/>
      <c r="F275" s="148"/>
      <c r="G275" s="148"/>
      <c r="H275" s="152"/>
      <c r="I275" s="436"/>
      <c r="J275" s="435"/>
      <c r="K275" s="451"/>
    </row>
    <row r="276" spans="1:11" x14ac:dyDescent="0.25">
      <c r="A276" s="148">
        <v>1</v>
      </c>
      <c r="B276" s="166" t="s">
        <v>354</v>
      </c>
      <c r="C276" s="152"/>
      <c r="D276" s="147"/>
      <c r="E276" s="147"/>
      <c r="F276" s="148"/>
      <c r="G276" s="148"/>
      <c r="H276" s="152"/>
      <c r="I276" s="436"/>
      <c r="J276" s="435"/>
      <c r="K276" s="451"/>
    </row>
    <row r="277" spans="1:11" ht="30" x14ac:dyDescent="0.25">
      <c r="A277" s="345" t="s">
        <v>67</v>
      </c>
      <c r="B277" s="165"/>
      <c r="C277" s="153" t="s">
        <v>2675</v>
      </c>
      <c r="D277" s="346" t="s">
        <v>28</v>
      </c>
      <c r="E277" s="346"/>
      <c r="F277" s="345" t="s">
        <v>13</v>
      </c>
      <c r="G277" s="345" t="s">
        <v>19</v>
      </c>
      <c r="H277" s="153"/>
      <c r="I277" s="436">
        <f t="shared" si="12"/>
        <v>2.8571428571428571E-2</v>
      </c>
      <c r="J277" s="435">
        <v>5</v>
      </c>
      <c r="K277" s="451">
        <f t="shared" si="11"/>
        <v>5.7142857142857143E-3</v>
      </c>
    </row>
    <row r="278" spans="1:11" x14ac:dyDescent="0.25">
      <c r="A278" s="148">
        <v>2</v>
      </c>
      <c r="B278" s="166" t="s">
        <v>357</v>
      </c>
      <c r="C278" s="152"/>
      <c r="D278" s="147"/>
      <c r="E278" s="147"/>
      <c r="F278" s="148"/>
      <c r="G278" s="148"/>
      <c r="H278" s="152"/>
      <c r="I278" s="436"/>
      <c r="J278" s="435"/>
      <c r="K278" s="451"/>
    </row>
    <row r="279" spans="1:11" ht="45" x14ac:dyDescent="0.25">
      <c r="A279" s="162" t="s">
        <v>32</v>
      </c>
      <c r="B279" s="175" t="s">
        <v>382</v>
      </c>
      <c r="C279" s="175" t="s">
        <v>2676</v>
      </c>
      <c r="D279" s="346" t="s">
        <v>28</v>
      </c>
      <c r="E279" s="346"/>
      <c r="F279" s="345" t="s">
        <v>13</v>
      </c>
      <c r="G279" s="345" t="s">
        <v>19</v>
      </c>
      <c r="H279" s="153"/>
      <c r="I279" s="436">
        <f t="shared" si="12"/>
        <v>2.8571428571428571E-2</v>
      </c>
      <c r="J279" s="435">
        <v>5</v>
      </c>
      <c r="K279" s="451">
        <f t="shared" si="11"/>
        <v>5.7142857142857143E-3</v>
      </c>
    </row>
    <row r="280" spans="1:11" x14ac:dyDescent="0.25">
      <c r="A280" s="148">
        <v>3</v>
      </c>
      <c r="B280" s="166" t="s">
        <v>376</v>
      </c>
      <c r="C280" s="152"/>
      <c r="D280" s="147"/>
      <c r="E280" s="147"/>
      <c r="F280" s="148"/>
      <c r="G280" s="148"/>
      <c r="H280" s="152"/>
      <c r="I280" s="436"/>
      <c r="J280" s="435"/>
      <c r="K280" s="451"/>
    </row>
    <row r="281" spans="1:11" ht="60" x14ac:dyDescent="0.25">
      <c r="A281" s="345" t="s">
        <v>103</v>
      </c>
      <c r="B281" s="153" t="s">
        <v>358</v>
      </c>
      <c r="C281" s="153" t="s">
        <v>2677</v>
      </c>
      <c r="D281" s="346" t="s">
        <v>28</v>
      </c>
      <c r="E281" s="346"/>
      <c r="F281" s="345" t="s">
        <v>13</v>
      </c>
      <c r="G281" s="345" t="s">
        <v>19</v>
      </c>
      <c r="H281" s="153"/>
      <c r="I281" s="436">
        <f t="shared" si="12"/>
        <v>2.8571428571428571E-2</v>
      </c>
      <c r="J281" s="435">
        <v>5</v>
      </c>
      <c r="K281" s="451">
        <f t="shared" si="11"/>
        <v>5.7142857142857143E-3</v>
      </c>
    </row>
    <row r="282" spans="1:11" x14ac:dyDescent="0.25">
      <c r="A282" s="345" t="s">
        <v>192</v>
      </c>
      <c r="B282" s="165" t="s">
        <v>383</v>
      </c>
      <c r="C282" s="153" t="s">
        <v>2678</v>
      </c>
      <c r="D282" s="346" t="s">
        <v>28</v>
      </c>
      <c r="E282" s="346"/>
      <c r="F282" s="345" t="s">
        <v>13</v>
      </c>
      <c r="G282" s="345" t="s">
        <v>19</v>
      </c>
      <c r="H282" s="153"/>
      <c r="I282" s="436">
        <f t="shared" si="12"/>
        <v>2.8571428571428571E-2</v>
      </c>
      <c r="J282" s="435">
        <v>5</v>
      </c>
      <c r="K282" s="451">
        <f t="shared" si="11"/>
        <v>5.7142857142857143E-3</v>
      </c>
    </row>
    <row r="283" spans="1:11" x14ac:dyDescent="0.25">
      <c r="A283" s="148">
        <v>4</v>
      </c>
      <c r="B283" s="166" t="s">
        <v>378</v>
      </c>
      <c r="C283" s="152"/>
      <c r="D283" s="147"/>
      <c r="E283" s="147"/>
      <c r="F283" s="148"/>
      <c r="G283" s="148"/>
      <c r="H283" s="152"/>
      <c r="I283" s="436"/>
      <c r="J283" s="435"/>
      <c r="K283" s="451"/>
    </row>
    <row r="284" spans="1:11" x14ac:dyDescent="0.25">
      <c r="A284" s="345" t="s">
        <v>198</v>
      </c>
      <c r="B284" s="165"/>
      <c r="C284" s="153" t="s">
        <v>2679</v>
      </c>
      <c r="D284" s="346" t="s">
        <v>28</v>
      </c>
      <c r="E284" s="346"/>
      <c r="F284" s="345" t="s">
        <v>13</v>
      </c>
      <c r="G284" s="345" t="s">
        <v>19</v>
      </c>
      <c r="H284" s="153"/>
      <c r="I284" s="436">
        <f t="shared" si="12"/>
        <v>2.8571428571428571E-2</v>
      </c>
      <c r="J284" s="435">
        <v>5</v>
      </c>
      <c r="K284" s="451">
        <f t="shared" si="11"/>
        <v>5.7142857142857143E-3</v>
      </c>
    </row>
    <row r="285" spans="1:11" x14ac:dyDescent="0.25">
      <c r="A285" s="148">
        <v>5</v>
      </c>
      <c r="B285" s="166" t="s">
        <v>380</v>
      </c>
      <c r="C285" s="152"/>
      <c r="D285" s="147"/>
      <c r="E285" s="147"/>
      <c r="F285" s="148"/>
      <c r="G285" s="148"/>
      <c r="H285" s="152"/>
      <c r="I285" s="436"/>
      <c r="J285" s="435"/>
      <c r="K285" s="451"/>
    </row>
    <row r="286" spans="1:11" ht="60" x14ac:dyDescent="0.25">
      <c r="A286" s="345" t="s">
        <v>211</v>
      </c>
      <c r="B286" s="153" t="s">
        <v>358</v>
      </c>
      <c r="C286" s="345" t="s">
        <v>2680</v>
      </c>
      <c r="D286" s="346" t="s">
        <v>28</v>
      </c>
      <c r="E286" s="346"/>
      <c r="F286" s="345" t="s">
        <v>13</v>
      </c>
      <c r="G286" s="345" t="s">
        <v>19</v>
      </c>
      <c r="H286" s="153"/>
      <c r="I286" s="436">
        <f t="shared" si="12"/>
        <v>2.8571428571428571E-2</v>
      </c>
      <c r="J286" s="435">
        <v>5</v>
      </c>
      <c r="K286" s="451">
        <f t="shared" si="11"/>
        <v>5.7142857142857143E-3</v>
      </c>
    </row>
    <row r="287" spans="1:11" x14ac:dyDescent="0.25">
      <c r="A287" s="148"/>
      <c r="B287" s="166" t="s">
        <v>384</v>
      </c>
      <c r="C287" s="152"/>
      <c r="D287" s="147"/>
      <c r="E287" s="147"/>
      <c r="F287" s="148"/>
      <c r="G287" s="148"/>
      <c r="H287" s="152"/>
      <c r="I287" s="436"/>
      <c r="J287" s="435"/>
      <c r="K287" s="451"/>
    </row>
    <row r="288" spans="1:11" x14ac:dyDescent="0.25">
      <c r="A288" s="148" t="s">
        <v>66</v>
      </c>
      <c r="B288" s="166" t="s">
        <v>23</v>
      </c>
      <c r="C288" s="152"/>
      <c r="D288" s="147"/>
      <c r="E288" s="147"/>
      <c r="F288" s="148"/>
      <c r="G288" s="148"/>
      <c r="H288" s="153"/>
      <c r="I288" s="436"/>
      <c r="J288" s="435"/>
      <c r="K288" s="451"/>
    </row>
    <row r="289" spans="1:11" x14ac:dyDescent="0.25">
      <c r="A289" s="148" t="s">
        <v>40</v>
      </c>
      <c r="B289" s="166" t="s">
        <v>162</v>
      </c>
      <c r="C289" s="152"/>
      <c r="D289" s="147"/>
      <c r="E289" s="147"/>
      <c r="F289" s="148"/>
      <c r="G289" s="148"/>
      <c r="H289" s="153"/>
      <c r="I289" s="436"/>
      <c r="J289" s="435"/>
      <c r="K289" s="451"/>
    </row>
    <row r="290" spans="1:11" x14ac:dyDescent="0.25">
      <c r="A290" s="148">
        <v>1</v>
      </c>
      <c r="B290" s="166" t="s">
        <v>385</v>
      </c>
      <c r="C290" s="152"/>
      <c r="D290" s="147"/>
      <c r="E290" s="147"/>
      <c r="F290" s="148"/>
      <c r="G290" s="148"/>
      <c r="H290" s="153"/>
      <c r="I290" s="436"/>
      <c r="J290" s="435"/>
      <c r="K290" s="451"/>
    </row>
    <row r="291" spans="1:11" ht="30" x14ac:dyDescent="0.25">
      <c r="A291" s="345" t="s">
        <v>67</v>
      </c>
      <c r="B291" s="153" t="s">
        <v>386</v>
      </c>
      <c r="C291" s="153" t="s">
        <v>387</v>
      </c>
      <c r="D291" s="346" t="s">
        <v>28</v>
      </c>
      <c r="E291" s="346"/>
      <c r="F291" s="345" t="s">
        <v>350</v>
      </c>
      <c r="G291" s="345" t="s">
        <v>351</v>
      </c>
      <c r="H291" s="153"/>
      <c r="I291" s="436">
        <f t="shared" ref="I291:I314" si="13">1/35</f>
        <v>2.8571428571428571E-2</v>
      </c>
      <c r="J291" s="435">
        <v>5</v>
      </c>
      <c r="K291" s="451">
        <f t="shared" si="11"/>
        <v>5.7142857142857143E-3</v>
      </c>
    </row>
    <row r="292" spans="1:11" x14ac:dyDescent="0.25">
      <c r="A292" s="345" t="s">
        <v>80</v>
      </c>
      <c r="B292" s="153" t="s">
        <v>388</v>
      </c>
      <c r="C292" s="153" t="s">
        <v>389</v>
      </c>
      <c r="D292" s="346" t="s">
        <v>28</v>
      </c>
      <c r="E292" s="346"/>
      <c r="F292" s="345" t="s">
        <v>350</v>
      </c>
      <c r="G292" s="345" t="s">
        <v>351</v>
      </c>
      <c r="H292" s="153"/>
      <c r="I292" s="436">
        <f t="shared" si="13"/>
        <v>2.8571428571428571E-2</v>
      </c>
      <c r="J292" s="435">
        <v>5</v>
      </c>
      <c r="K292" s="451">
        <f t="shared" si="11"/>
        <v>5.7142857142857143E-3</v>
      </c>
    </row>
    <row r="293" spans="1:11" x14ac:dyDescent="0.25">
      <c r="A293" s="345" t="s">
        <v>170</v>
      </c>
      <c r="B293" s="165" t="s">
        <v>390</v>
      </c>
      <c r="C293" s="153" t="s">
        <v>391</v>
      </c>
      <c r="D293" s="346" t="s">
        <v>28</v>
      </c>
      <c r="E293" s="346"/>
      <c r="F293" s="345" t="s">
        <v>350</v>
      </c>
      <c r="G293" s="345" t="s">
        <v>351</v>
      </c>
      <c r="H293" s="153"/>
      <c r="I293" s="436">
        <f t="shared" si="13"/>
        <v>2.8571428571428571E-2</v>
      </c>
      <c r="J293" s="435">
        <v>5</v>
      </c>
      <c r="K293" s="451">
        <f t="shared" si="11"/>
        <v>5.7142857142857143E-3</v>
      </c>
    </row>
    <row r="294" spans="1:11" x14ac:dyDescent="0.25">
      <c r="A294" s="148">
        <v>2</v>
      </c>
      <c r="B294" s="166" t="s">
        <v>392</v>
      </c>
      <c r="C294" s="152"/>
      <c r="D294" s="147"/>
      <c r="E294" s="147"/>
      <c r="F294" s="148"/>
      <c r="G294" s="148"/>
      <c r="H294" s="153"/>
      <c r="I294" s="436"/>
      <c r="J294" s="435"/>
      <c r="K294" s="451"/>
    </row>
    <row r="295" spans="1:11" ht="30" x14ac:dyDescent="0.25">
      <c r="A295" s="345" t="s">
        <v>393</v>
      </c>
      <c r="B295" s="153" t="s">
        <v>394</v>
      </c>
      <c r="C295" s="153" t="s">
        <v>395</v>
      </c>
      <c r="D295" s="346" t="s">
        <v>28</v>
      </c>
      <c r="E295" s="346"/>
      <c r="F295" s="345" t="s">
        <v>350</v>
      </c>
      <c r="G295" s="345" t="s">
        <v>351</v>
      </c>
      <c r="H295" s="153"/>
      <c r="I295" s="436">
        <f t="shared" si="13"/>
        <v>2.8571428571428571E-2</v>
      </c>
      <c r="J295" s="435">
        <v>5</v>
      </c>
      <c r="K295" s="451">
        <f t="shared" si="11"/>
        <v>5.7142857142857143E-3</v>
      </c>
    </row>
    <row r="296" spans="1:11" ht="60" x14ac:dyDescent="0.25">
      <c r="A296" s="345" t="s">
        <v>90</v>
      </c>
      <c r="B296" s="153" t="s">
        <v>396</v>
      </c>
      <c r="C296" s="153" t="s">
        <v>397</v>
      </c>
      <c r="D296" s="346" t="s">
        <v>28</v>
      </c>
      <c r="E296" s="346"/>
      <c r="F296" s="345" t="s">
        <v>350</v>
      </c>
      <c r="G296" s="345" t="s">
        <v>351</v>
      </c>
      <c r="H296" s="153" t="s">
        <v>366</v>
      </c>
      <c r="I296" s="436">
        <f t="shared" si="13"/>
        <v>2.8571428571428571E-2</v>
      </c>
      <c r="J296" s="435">
        <v>5</v>
      </c>
      <c r="K296" s="451">
        <f t="shared" si="11"/>
        <v>5.7142857142857143E-3</v>
      </c>
    </row>
    <row r="297" spans="1:11" ht="45" x14ac:dyDescent="0.25">
      <c r="A297" s="345" t="s">
        <v>94</v>
      </c>
      <c r="B297" s="153" t="s">
        <v>398</v>
      </c>
      <c r="C297" s="153" t="s">
        <v>399</v>
      </c>
      <c r="D297" s="346" t="s">
        <v>28</v>
      </c>
      <c r="E297" s="346"/>
      <c r="F297" s="345" t="s">
        <v>350</v>
      </c>
      <c r="G297" s="345" t="s">
        <v>400</v>
      </c>
      <c r="H297" s="153"/>
      <c r="I297" s="436">
        <f t="shared" si="13"/>
        <v>2.8571428571428571E-2</v>
      </c>
      <c r="J297" s="435">
        <v>5</v>
      </c>
      <c r="K297" s="451">
        <f t="shared" si="11"/>
        <v>5.7142857142857143E-3</v>
      </c>
    </row>
    <row r="298" spans="1:11" x14ac:dyDescent="0.25">
      <c r="A298" s="148" t="s">
        <v>50</v>
      </c>
      <c r="B298" s="166" t="s">
        <v>401</v>
      </c>
      <c r="C298" s="152"/>
      <c r="D298" s="147"/>
      <c r="E298" s="147"/>
      <c r="F298" s="148"/>
      <c r="G298" s="148"/>
      <c r="H298" s="153"/>
      <c r="I298" s="436"/>
      <c r="J298" s="435"/>
      <c r="K298" s="451"/>
    </row>
    <row r="299" spans="1:11" x14ac:dyDescent="0.25">
      <c r="A299" s="148">
        <v>1</v>
      </c>
      <c r="B299" s="166" t="s">
        <v>392</v>
      </c>
      <c r="C299" s="152"/>
      <c r="D299" s="147"/>
      <c r="E299" s="147"/>
      <c r="F299" s="148"/>
      <c r="G299" s="148"/>
      <c r="H299" s="153"/>
      <c r="I299" s="436"/>
      <c r="J299" s="435"/>
      <c r="K299" s="451"/>
    </row>
    <row r="300" spans="1:11" ht="45" x14ac:dyDescent="0.25">
      <c r="A300" s="345" t="s">
        <v>67</v>
      </c>
      <c r="B300" s="153" t="s">
        <v>402</v>
      </c>
      <c r="C300" s="153" t="s">
        <v>403</v>
      </c>
      <c r="D300" s="346" t="s">
        <v>28</v>
      </c>
      <c r="E300" s="346" t="s">
        <v>28</v>
      </c>
      <c r="F300" s="345" t="s">
        <v>350</v>
      </c>
      <c r="G300" s="345" t="s">
        <v>351</v>
      </c>
      <c r="H300" s="153"/>
      <c r="I300" s="436">
        <f t="shared" si="13"/>
        <v>2.8571428571428571E-2</v>
      </c>
      <c r="J300" s="435">
        <v>5</v>
      </c>
      <c r="K300" s="451">
        <f t="shared" si="11"/>
        <v>5.7142857142857143E-3</v>
      </c>
    </row>
    <row r="301" spans="1:11" ht="45" x14ac:dyDescent="0.25">
      <c r="A301" s="345" t="s">
        <v>80</v>
      </c>
      <c r="B301" s="153" t="s">
        <v>396</v>
      </c>
      <c r="C301" s="153" t="s">
        <v>404</v>
      </c>
      <c r="D301" s="346" t="s">
        <v>28</v>
      </c>
      <c r="E301" s="346" t="s">
        <v>28</v>
      </c>
      <c r="F301" s="345" t="s">
        <v>350</v>
      </c>
      <c r="G301" s="345" t="s">
        <v>351</v>
      </c>
      <c r="H301" s="153"/>
      <c r="I301" s="436">
        <f t="shared" si="13"/>
        <v>2.8571428571428571E-2</v>
      </c>
      <c r="J301" s="435">
        <v>5</v>
      </c>
      <c r="K301" s="451">
        <f t="shared" si="11"/>
        <v>5.7142857142857143E-3</v>
      </c>
    </row>
    <row r="302" spans="1:11" ht="45" x14ac:dyDescent="0.25">
      <c r="A302" s="345" t="s">
        <v>170</v>
      </c>
      <c r="B302" s="153" t="s">
        <v>398</v>
      </c>
      <c r="C302" s="153" t="s">
        <v>405</v>
      </c>
      <c r="D302" s="346" t="s">
        <v>28</v>
      </c>
      <c r="E302" s="346" t="s">
        <v>28</v>
      </c>
      <c r="F302" s="345" t="s">
        <v>350</v>
      </c>
      <c r="G302" s="345" t="s">
        <v>351</v>
      </c>
      <c r="H302" s="153"/>
      <c r="I302" s="436">
        <f t="shared" si="13"/>
        <v>2.8571428571428571E-2</v>
      </c>
      <c r="J302" s="435">
        <v>5</v>
      </c>
      <c r="K302" s="451">
        <f t="shared" si="11"/>
        <v>5.7142857142857143E-3</v>
      </c>
    </row>
    <row r="303" spans="1:11" x14ac:dyDescent="0.25">
      <c r="A303" s="148">
        <v>2</v>
      </c>
      <c r="B303" s="166" t="s">
        <v>406</v>
      </c>
      <c r="C303" s="152"/>
      <c r="D303" s="147"/>
      <c r="E303" s="147"/>
      <c r="F303" s="148"/>
      <c r="G303" s="148"/>
      <c r="H303" s="153"/>
      <c r="I303" s="436"/>
      <c r="J303" s="435"/>
      <c r="K303" s="451"/>
    </row>
    <row r="304" spans="1:11" ht="60" x14ac:dyDescent="0.25">
      <c r="A304" s="345" t="s">
        <v>32</v>
      </c>
      <c r="B304" s="153" t="s">
        <v>407</v>
      </c>
      <c r="C304" s="153" t="s">
        <v>408</v>
      </c>
      <c r="D304" s="346" t="s">
        <v>28</v>
      </c>
      <c r="E304" s="346" t="s">
        <v>28</v>
      </c>
      <c r="F304" s="345" t="s">
        <v>350</v>
      </c>
      <c r="G304" s="345" t="s">
        <v>351</v>
      </c>
      <c r="H304" s="153"/>
      <c r="I304" s="436">
        <f t="shared" si="13"/>
        <v>2.8571428571428571E-2</v>
      </c>
      <c r="J304" s="435">
        <v>5</v>
      </c>
      <c r="K304" s="451">
        <f t="shared" si="11"/>
        <v>5.7142857142857143E-3</v>
      </c>
    </row>
    <row r="305" spans="1:11" ht="45" x14ac:dyDescent="0.25">
      <c r="A305" s="345" t="s">
        <v>90</v>
      </c>
      <c r="B305" s="153" t="s">
        <v>409</v>
      </c>
      <c r="C305" s="153" t="s">
        <v>410</v>
      </c>
      <c r="D305" s="346" t="s">
        <v>28</v>
      </c>
      <c r="E305" s="346" t="s">
        <v>28</v>
      </c>
      <c r="F305" s="345" t="s">
        <v>350</v>
      </c>
      <c r="G305" s="345" t="s">
        <v>351</v>
      </c>
      <c r="H305" s="153"/>
      <c r="I305" s="436">
        <f t="shared" si="13"/>
        <v>2.8571428571428571E-2</v>
      </c>
      <c r="J305" s="435">
        <v>5</v>
      </c>
      <c r="K305" s="451">
        <f t="shared" si="11"/>
        <v>5.7142857142857143E-3</v>
      </c>
    </row>
    <row r="306" spans="1:11" ht="30" x14ac:dyDescent="0.25">
      <c r="A306" s="345" t="s">
        <v>94</v>
      </c>
      <c r="B306" s="153" t="s">
        <v>411</v>
      </c>
      <c r="C306" s="153" t="s">
        <v>412</v>
      </c>
      <c r="D306" s="346" t="s">
        <v>28</v>
      </c>
      <c r="E306" s="346" t="s">
        <v>28</v>
      </c>
      <c r="F306" s="345" t="s">
        <v>350</v>
      </c>
      <c r="G306" s="345" t="s">
        <v>351</v>
      </c>
      <c r="H306" s="153"/>
      <c r="I306" s="436">
        <f t="shared" si="13"/>
        <v>2.8571428571428571E-2</v>
      </c>
      <c r="J306" s="435">
        <v>5</v>
      </c>
      <c r="K306" s="451">
        <f t="shared" si="11"/>
        <v>5.7142857142857143E-3</v>
      </c>
    </row>
    <row r="307" spans="1:11" ht="45" x14ac:dyDescent="0.25">
      <c r="A307" s="345" t="s">
        <v>97</v>
      </c>
      <c r="B307" s="153" t="s">
        <v>413</v>
      </c>
      <c r="C307" s="153" t="s">
        <v>414</v>
      </c>
      <c r="D307" s="346" t="s">
        <v>28</v>
      </c>
      <c r="E307" s="346" t="s">
        <v>28</v>
      </c>
      <c r="F307" s="345" t="s">
        <v>350</v>
      </c>
      <c r="G307" s="345" t="s">
        <v>351</v>
      </c>
      <c r="H307" s="323"/>
      <c r="I307" s="436">
        <f t="shared" si="13"/>
        <v>2.8571428571428571E-2</v>
      </c>
      <c r="J307" s="435">
        <v>5</v>
      </c>
      <c r="K307" s="451">
        <f t="shared" si="11"/>
        <v>5.7142857142857143E-3</v>
      </c>
    </row>
    <row r="308" spans="1:11" x14ac:dyDescent="0.25">
      <c r="A308" s="148" t="s">
        <v>132</v>
      </c>
      <c r="B308" s="166" t="s">
        <v>255</v>
      </c>
      <c r="C308" s="152"/>
      <c r="D308" s="147"/>
      <c r="E308" s="147"/>
      <c r="F308" s="148"/>
      <c r="G308" s="148"/>
      <c r="H308" s="153"/>
      <c r="I308" s="436"/>
      <c r="J308" s="435"/>
      <c r="K308" s="451"/>
    </row>
    <row r="309" spans="1:11" x14ac:dyDescent="0.25">
      <c r="A309" s="148">
        <v>1</v>
      </c>
      <c r="B309" s="166" t="s">
        <v>385</v>
      </c>
      <c r="C309" s="152"/>
      <c r="D309" s="147"/>
      <c r="E309" s="147"/>
      <c r="F309" s="148"/>
      <c r="G309" s="148"/>
      <c r="H309" s="153"/>
      <c r="I309" s="436"/>
      <c r="J309" s="435"/>
      <c r="K309" s="451"/>
    </row>
    <row r="310" spans="1:11" ht="30" x14ac:dyDescent="0.25">
      <c r="A310" s="345" t="s">
        <v>67</v>
      </c>
      <c r="B310" s="153" t="s">
        <v>386</v>
      </c>
      <c r="C310" s="153" t="s">
        <v>415</v>
      </c>
      <c r="D310" s="346" t="s">
        <v>28</v>
      </c>
      <c r="E310" s="346"/>
      <c r="F310" s="345" t="s">
        <v>13</v>
      </c>
      <c r="G310" s="345" t="s">
        <v>19</v>
      </c>
      <c r="H310" s="153"/>
      <c r="I310" s="436">
        <f t="shared" si="13"/>
        <v>2.8571428571428571E-2</v>
      </c>
      <c r="J310" s="435">
        <v>5</v>
      </c>
      <c r="K310" s="451">
        <f t="shared" ref="K310:K318" si="14">I310/J310</f>
        <v>5.7142857142857143E-3</v>
      </c>
    </row>
    <row r="311" spans="1:11" x14ac:dyDescent="0.25">
      <c r="A311" s="148">
        <v>2</v>
      </c>
      <c r="B311" s="166" t="s">
        <v>392</v>
      </c>
      <c r="C311" s="152"/>
      <c r="D311" s="147"/>
      <c r="E311" s="147"/>
      <c r="F311" s="148"/>
      <c r="G311" s="148"/>
      <c r="H311" s="153"/>
      <c r="I311" s="436"/>
      <c r="J311" s="435"/>
      <c r="K311" s="451"/>
    </row>
    <row r="312" spans="1:11" ht="30" x14ac:dyDescent="0.25">
      <c r="A312" s="345" t="s">
        <v>32</v>
      </c>
      <c r="B312" s="153" t="s">
        <v>394</v>
      </c>
      <c r="C312" s="153" t="s">
        <v>416</v>
      </c>
      <c r="D312" s="346" t="s">
        <v>28</v>
      </c>
      <c r="E312" s="346"/>
      <c r="F312" s="345" t="s">
        <v>13</v>
      </c>
      <c r="G312" s="345" t="s">
        <v>19</v>
      </c>
      <c r="H312" s="153"/>
      <c r="I312" s="436">
        <f t="shared" si="13"/>
        <v>2.8571428571428571E-2</v>
      </c>
      <c r="J312" s="435">
        <v>5</v>
      </c>
      <c r="K312" s="451">
        <f t="shared" si="14"/>
        <v>5.7142857142857143E-3</v>
      </c>
    </row>
    <row r="313" spans="1:11" ht="45" x14ac:dyDescent="0.25">
      <c r="A313" s="345" t="s">
        <v>90</v>
      </c>
      <c r="B313" s="153" t="s">
        <v>396</v>
      </c>
      <c r="C313" s="153" t="s">
        <v>417</v>
      </c>
      <c r="D313" s="346" t="s">
        <v>28</v>
      </c>
      <c r="E313" s="346"/>
      <c r="F313" s="345" t="s">
        <v>13</v>
      </c>
      <c r="G313" s="345" t="s">
        <v>19</v>
      </c>
      <c r="H313" s="153"/>
      <c r="I313" s="436">
        <f t="shared" si="13"/>
        <v>2.8571428571428571E-2</v>
      </c>
      <c r="J313" s="435">
        <v>5</v>
      </c>
      <c r="K313" s="451">
        <f t="shared" si="14"/>
        <v>5.7142857142857143E-3</v>
      </c>
    </row>
    <row r="314" spans="1:11" ht="45" x14ac:dyDescent="0.25">
      <c r="A314" s="345" t="s">
        <v>94</v>
      </c>
      <c r="B314" s="153" t="s">
        <v>398</v>
      </c>
      <c r="C314" s="153" t="s">
        <v>418</v>
      </c>
      <c r="D314" s="346" t="s">
        <v>28</v>
      </c>
      <c r="E314" s="346"/>
      <c r="F314" s="345" t="s">
        <v>13</v>
      </c>
      <c r="G314" s="345" t="s">
        <v>19</v>
      </c>
      <c r="H314" s="153"/>
      <c r="I314" s="436">
        <f t="shared" si="13"/>
        <v>2.8571428571428571E-2</v>
      </c>
      <c r="J314" s="435">
        <v>5</v>
      </c>
      <c r="K314" s="451">
        <f t="shared" si="14"/>
        <v>5.7142857142857143E-3</v>
      </c>
    </row>
    <row r="315" spans="1:11" x14ac:dyDescent="0.25">
      <c r="A315" s="148" t="s">
        <v>341</v>
      </c>
      <c r="B315" s="166" t="s">
        <v>419</v>
      </c>
      <c r="C315" s="152"/>
      <c r="D315" s="147"/>
      <c r="E315" s="147"/>
      <c r="F315" s="148"/>
      <c r="G315" s="148"/>
      <c r="H315" s="168"/>
      <c r="I315" s="436"/>
      <c r="J315" s="435"/>
      <c r="K315" s="451"/>
    </row>
    <row r="316" spans="1:11" ht="45" x14ac:dyDescent="0.25">
      <c r="A316" s="345" t="s">
        <v>67</v>
      </c>
      <c r="B316" s="153" t="s">
        <v>420</v>
      </c>
      <c r="C316" s="153" t="s">
        <v>421</v>
      </c>
      <c r="D316" s="346" t="s">
        <v>28</v>
      </c>
      <c r="E316" s="346" t="s">
        <v>28</v>
      </c>
      <c r="F316" s="345" t="s">
        <v>422</v>
      </c>
      <c r="G316" s="345" t="s">
        <v>2681</v>
      </c>
      <c r="H316" s="153"/>
      <c r="I316" s="436">
        <f>5/20/35</f>
        <v>7.1428571428571426E-3</v>
      </c>
      <c r="J316" s="435">
        <v>5</v>
      </c>
      <c r="K316" s="451">
        <f t="shared" si="14"/>
        <v>1.4285714285714286E-3</v>
      </c>
    </row>
    <row r="317" spans="1:11" x14ac:dyDescent="0.25">
      <c r="A317" s="148" t="s">
        <v>423</v>
      </c>
      <c r="B317" s="166" t="s">
        <v>424</v>
      </c>
      <c r="C317" s="152"/>
      <c r="D317" s="147"/>
      <c r="E317" s="147"/>
      <c r="F317" s="148"/>
      <c r="G317" s="148"/>
      <c r="H317" s="152"/>
      <c r="I317" s="436"/>
      <c r="J317" s="435"/>
      <c r="K317" s="451"/>
    </row>
    <row r="318" spans="1:11" ht="45" x14ac:dyDescent="0.25">
      <c r="A318" s="345">
        <v>1</v>
      </c>
      <c r="B318" s="165"/>
      <c r="C318" s="153" t="s">
        <v>425</v>
      </c>
      <c r="D318" s="346" t="s">
        <v>28</v>
      </c>
      <c r="E318" s="346"/>
      <c r="F318" s="345" t="s">
        <v>13</v>
      </c>
      <c r="G318" s="345" t="s">
        <v>19</v>
      </c>
      <c r="H318" s="153" t="s">
        <v>426</v>
      </c>
      <c r="I318" s="436">
        <f>1/35</f>
        <v>2.8571428571428571E-2</v>
      </c>
      <c r="J318" s="435">
        <v>5</v>
      </c>
      <c r="K318" s="451">
        <f t="shared" si="14"/>
        <v>5.7142857142857143E-3</v>
      </c>
    </row>
    <row r="320" spans="1:11" s="311" customFormat="1" x14ac:dyDescent="0.25">
      <c r="A320" s="417" t="s">
        <v>427</v>
      </c>
      <c r="B320" s="417"/>
      <c r="C320" s="417"/>
      <c r="D320" s="417"/>
      <c r="E320" s="417"/>
      <c r="F320" s="417"/>
      <c r="G320" s="417"/>
      <c r="H320" s="417"/>
      <c r="I320" s="431"/>
      <c r="J320" s="432"/>
      <c r="K320" s="450"/>
    </row>
    <row r="321" spans="1:11" s="320" customFormat="1" ht="12.75" x14ac:dyDescent="0.25">
      <c r="A321" s="469" t="s">
        <v>0</v>
      </c>
      <c r="B321" s="469" t="s">
        <v>20</v>
      </c>
      <c r="C321" s="469" t="s">
        <v>1</v>
      </c>
      <c r="D321" s="471" t="s">
        <v>2</v>
      </c>
      <c r="E321" s="472"/>
      <c r="F321" s="469" t="s">
        <v>37</v>
      </c>
      <c r="G321" s="469" t="s">
        <v>38</v>
      </c>
      <c r="H321" s="469" t="s">
        <v>3</v>
      </c>
      <c r="I321" s="473" t="s">
        <v>3193</v>
      </c>
      <c r="J321" s="475" t="s">
        <v>3189</v>
      </c>
      <c r="K321" s="477" t="s">
        <v>3190</v>
      </c>
    </row>
    <row r="322" spans="1:11" s="320" customFormat="1" ht="12.75" x14ac:dyDescent="0.25">
      <c r="A322" s="470"/>
      <c r="B322" s="470"/>
      <c r="C322" s="470"/>
      <c r="D322" s="2" t="s">
        <v>39</v>
      </c>
      <c r="E322" s="2" t="s">
        <v>4</v>
      </c>
      <c r="F322" s="470"/>
      <c r="G322" s="470"/>
      <c r="H322" s="470"/>
      <c r="I322" s="474"/>
      <c r="J322" s="476"/>
      <c r="K322" s="478"/>
    </row>
    <row r="323" spans="1:11" x14ac:dyDescent="0.25">
      <c r="A323" s="170" t="s">
        <v>40</v>
      </c>
      <c r="B323" s="192" t="s">
        <v>428</v>
      </c>
      <c r="C323" s="216"/>
      <c r="D323" s="171"/>
      <c r="E323" s="171"/>
      <c r="F323" s="162"/>
      <c r="G323" s="162"/>
      <c r="H323" s="162"/>
      <c r="I323" s="436"/>
      <c r="J323" s="435"/>
      <c r="K323" s="452"/>
    </row>
    <row r="324" spans="1:11" x14ac:dyDescent="0.25">
      <c r="A324" s="170">
        <v>1</v>
      </c>
      <c r="B324" s="192" t="s">
        <v>429</v>
      </c>
      <c r="C324" s="216"/>
      <c r="D324" s="171"/>
      <c r="E324" s="171"/>
      <c r="F324" s="162"/>
      <c r="G324" s="162"/>
      <c r="H324" s="162"/>
      <c r="I324" s="436"/>
      <c r="J324" s="435"/>
      <c r="K324" s="452"/>
    </row>
    <row r="325" spans="1:11" ht="75" x14ac:dyDescent="0.25">
      <c r="A325" s="162" t="s">
        <v>67</v>
      </c>
      <c r="B325" s="191" t="s">
        <v>430</v>
      </c>
      <c r="C325" s="175" t="s">
        <v>431</v>
      </c>
      <c r="D325" s="171" t="s">
        <v>28</v>
      </c>
      <c r="E325" s="171" t="s">
        <v>28</v>
      </c>
      <c r="F325" s="162" t="s">
        <v>13</v>
      </c>
      <c r="G325" s="162" t="s">
        <v>432</v>
      </c>
      <c r="H325" s="175" t="s">
        <v>433</v>
      </c>
      <c r="I325" s="436">
        <f>1/6</f>
        <v>0.16666666666666666</v>
      </c>
      <c r="J325" s="435">
        <v>5</v>
      </c>
      <c r="K325" s="451">
        <f t="shared" ref="K325:K348" si="15">I325/J325</f>
        <v>3.3333333333333333E-2</v>
      </c>
    </row>
    <row r="326" spans="1:11" x14ac:dyDescent="0.25">
      <c r="A326" s="170">
        <v>2</v>
      </c>
      <c r="B326" s="192" t="s">
        <v>434</v>
      </c>
      <c r="C326" s="216"/>
      <c r="D326" s="171"/>
      <c r="E326" s="171"/>
      <c r="F326" s="162"/>
      <c r="G326" s="162"/>
      <c r="H326" s="162"/>
      <c r="I326" s="436"/>
      <c r="J326" s="435"/>
      <c r="K326" s="451"/>
    </row>
    <row r="327" spans="1:11" ht="90" x14ac:dyDescent="0.25">
      <c r="A327" s="162" t="s">
        <v>32</v>
      </c>
      <c r="B327" s="191" t="s">
        <v>435</v>
      </c>
      <c r="C327" s="175" t="s">
        <v>436</v>
      </c>
      <c r="D327" s="171"/>
      <c r="E327" s="171" t="s">
        <v>28</v>
      </c>
      <c r="F327" s="162" t="s">
        <v>13</v>
      </c>
      <c r="G327" s="162" t="s">
        <v>432</v>
      </c>
      <c r="H327" s="162" t="s">
        <v>2682</v>
      </c>
      <c r="I327" s="436">
        <f>1/6</f>
        <v>0.16666666666666666</v>
      </c>
      <c r="J327" s="435">
        <v>5</v>
      </c>
      <c r="K327" s="451">
        <f t="shared" si="15"/>
        <v>3.3333333333333333E-2</v>
      </c>
    </row>
    <row r="328" spans="1:11" ht="30" x14ac:dyDescent="0.25">
      <c r="A328" s="162" t="s">
        <v>90</v>
      </c>
      <c r="B328" s="191" t="s">
        <v>437</v>
      </c>
      <c r="C328" s="175" t="s">
        <v>438</v>
      </c>
      <c r="D328" s="171"/>
      <c r="E328" s="171" t="s">
        <v>28</v>
      </c>
      <c r="F328" s="162" t="s">
        <v>13</v>
      </c>
      <c r="G328" s="162" t="s">
        <v>432</v>
      </c>
      <c r="H328" s="175" t="s">
        <v>59</v>
      </c>
      <c r="I328" s="436">
        <f>1/6</f>
        <v>0.16666666666666666</v>
      </c>
      <c r="J328" s="435">
        <v>5</v>
      </c>
      <c r="K328" s="451">
        <f t="shared" si="15"/>
        <v>3.3333333333333333E-2</v>
      </c>
    </row>
    <row r="329" spans="1:11" x14ac:dyDescent="0.25">
      <c r="A329" s="170">
        <v>3</v>
      </c>
      <c r="B329" s="192" t="s">
        <v>439</v>
      </c>
      <c r="C329" s="216"/>
      <c r="D329" s="169"/>
      <c r="E329" s="169"/>
      <c r="F329" s="170"/>
      <c r="G329" s="170"/>
      <c r="H329" s="170"/>
      <c r="I329" s="436"/>
      <c r="J329" s="435"/>
      <c r="K329" s="451"/>
    </row>
    <row r="330" spans="1:11" ht="45" x14ac:dyDescent="0.25">
      <c r="A330" s="162" t="s">
        <v>103</v>
      </c>
      <c r="B330" s="175" t="s">
        <v>440</v>
      </c>
      <c r="C330" s="175" t="s">
        <v>441</v>
      </c>
      <c r="D330" s="171"/>
      <c r="E330" s="171" t="s">
        <v>28</v>
      </c>
      <c r="F330" s="162" t="s">
        <v>13</v>
      </c>
      <c r="G330" s="162" t="s">
        <v>432</v>
      </c>
      <c r="H330" s="175" t="s">
        <v>57</v>
      </c>
      <c r="I330" s="436">
        <f>1/6</f>
        <v>0.16666666666666666</v>
      </c>
      <c r="J330" s="435">
        <v>5</v>
      </c>
      <c r="K330" s="451">
        <f t="shared" si="15"/>
        <v>3.3333333333333333E-2</v>
      </c>
    </row>
    <row r="331" spans="1:11" ht="45" x14ac:dyDescent="0.25">
      <c r="A331" s="162" t="s">
        <v>192</v>
      </c>
      <c r="B331" s="175" t="s">
        <v>442</v>
      </c>
      <c r="C331" s="175" t="s">
        <v>443</v>
      </c>
      <c r="D331" s="171"/>
      <c r="E331" s="171" t="s">
        <v>28</v>
      </c>
      <c r="F331" s="162" t="s">
        <v>13</v>
      </c>
      <c r="G331" s="162" t="s">
        <v>432</v>
      </c>
      <c r="H331" s="175" t="s">
        <v>59</v>
      </c>
      <c r="I331" s="436">
        <f>1/6</f>
        <v>0.16666666666666666</v>
      </c>
      <c r="J331" s="435">
        <v>5</v>
      </c>
      <c r="K331" s="451">
        <f t="shared" si="15"/>
        <v>3.3333333333333333E-2</v>
      </c>
    </row>
    <row r="332" spans="1:11" x14ac:dyDescent="0.25">
      <c r="A332" s="170">
        <v>4</v>
      </c>
      <c r="B332" s="192" t="s">
        <v>347</v>
      </c>
      <c r="C332" s="216"/>
      <c r="D332" s="171"/>
      <c r="E332" s="171"/>
      <c r="F332" s="162"/>
      <c r="G332" s="162"/>
      <c r="H332" s="174"/>
      <c r="I332" s="436"/>
      <c r="J332" s="435"/>
      <c r="K332" s="451"/>
    </row>
    <row r="333" spans="1:11" ht="30" x14ac:dyDescent="0.25">
      <c r="A333" s="162" t="s">
        <v>198</v>
      </c>
      <c r="B333" s="175" t="s">
        <v>444</v>
      </c>
      <c r="C333" s="175" t="s">
        <v>445</v>
      </c>
      <c r="D333" s="171" t="s">
        <v>28</v>
      </c>
      <c r="E333" s="171"/>
      <c r="F333" s="162" t="s">
        <v>350</v>
      </c>
      <c r="G333" s="162" t="s">
        <v>446</v>
      </c>
      <c r="H333" s="162" t="s">
        <v>57</v>
      </c>
      <c r="I333" s="436">
        <f>1/35</f>
        <v>2.8571428571428571E-2</v>
      </c>
      <c r="J333" s="435">
        <v>5</v>
      </c>
      <c r="K333" s="451">
        <f t="shared" si="15"/>
        <v>5.7142857142857143E-3</v>
      </c>
    </row>
    <row r="334" spans="1:11" x14ac:dyDescent="0.25">
      <c r="A334" s="170" t="s">
        <v>50</v>
      </c>
      <c r="B334" s="192" t="s">
        <v>447</v>
      </c>
      <c r="C334" s="216"/>
      <c r="D334" s="171"/>
      <c r="E334" s="171"/>
      <c r="F334" s="162"/>
      <c r="G334" s="162"/>
      <c r="H334" s="162"/>
      <c r="I334" s="436"/>
      <c r="J334" s="435"/>
      <c r="K334" s="451"/>
    </row>
    <row r="335" spans="1:11" x14ac:dyDescent="0.25">
      <c r="A335" s="170">
        <v>1</v>
      </c>
      <c r="B335" s="192" t="s">
        <v>429</v>
      </c>
      <c r="C335" s="216"/>
      <c r="D335" s="171"/>
      <c r="E335" s="171"/>
      <c r="F335" s="162"/>
      <c r="G335" s="162"/>
      <c r="H335" s="162"/>
      <c r="I335" s="436"/>
      <c r="J335" s="435"/>
      <c r="K335" s="451"/>
    </row>
    <row r="336" spans="1:11" ht="30" x14ac:dyDescent="0.25">
      <c r="A336" s="162" t="s">
        <v>67</v>
      </c>
      <c r="B336" s="191" t="s">
        <v>430</v>
      </c>
      <c r="C336" s="175" t="s">
        <v>448</v>
      </c>
      <c r="D336" s="171" t="s">
        <v>28</v>
      </c>
      <c r="E336" s="171"/>
      <c r="F336" s="162" t="s">
        <v>13</v>
      </c>
      <c r="G336" s="162" t="s">
        <v>449</v>
      </c>
      <c r="H336" s="162" t="s">
        <v>57</v>
      </c>
      <c r="I336" s="436">
        <f>1/35</f>
        <v>2.8571428571428571E-2</v>
      </c>
      <c r="J336" s="435">
        <v>5</v>
      </c>
      <c r="K336" s="451">
        <f t="shared" si="15"/>
        <v>5.7142857142857143E-3</v>
      </c>
    </row>
    <row r="337" spans="1:11" ht="30" x14ac:dyDescent="0.25">
      <c r="A337" s="162" t="s">
        <v>80</v>
      </c>
      <c r="B337" s="191"/>
      <c r="C337" s="175" t="s">
        <v>450</v>
      </c>
      <c r="D337" s="171" t="s">
        <v>28</v>
      </c>
      <c r="E337" s="171"/>
      <c r="F337" s="162" t="s">
        <v>13</v>
      </c>
      <c r="G337" s="162" t="s">
        <v>449</v>
      </c>
      <c r="H337" s="175" t="s">
        <v>59</v>
      </c>
      <c r="I337" s="436">
        <f>1/35</f>
        <v>2.8571428571428571E-2</v>
      </c>
      <c r="J337" s="435">
        <v>5</v>
      </c>
      <c r="K337" s="451">
        <f t="shared" si="15"/>
        <v>5.7142857142857143E-3</v>
      </c>
    </row>
    <row r="338" spans="1:11" x14ac:dyDescent="0.25">
      <c r="A338" s="170" t="s">
        <v>132</v>
      </c>
      <c r="B338" s="192" t="s">
        <v>451</v>
      </c>
      <c r="C338" s="216"/>
      <c r="D338" s="171"/>
      <c r="E338" s="171"/>
      <c r="F338" s="162"/>
      <c r="G338" s="162"/>
      <c r="H338" s="162"/>
      <c r="I338" s="436"/>
      <c r="J338" s="435"/>
      <c r="K338" s="451"/>
    </row>
    <row r="339" spans="1:11" x14ac:dyDescent="0.25">
      <c r="A339" s="170">
        <v>1</v>
      </c>
      <c r="B339" s="192" t="s">
        <v>429</v>
      </c>
      <c r="C339" s="216"/>
      <c r="D339" s="171"/>
      <c r="E339" s="171"/>
      <c r="F339" s="162"/>
      <c r="G339" s="162"/>
      <c r="H339" s="162"/>
      <c r="I339" s="436"/>
      <c r="J339" s="435"/>
      <c r="K339" s="451"/>
    </row>
    <row r="340" spans="1:11" ht="30" x14ac:dyDescent="0.25">
      <c r="A340" s="162" t="s">
        <v>67</v>
      </c>
      <c r="B340" s="191" t="s">
        <v>452</v>
      </c>
      <c r="C340" s="175" t="s">
        <v>453</v>
      </c>
      <c r="D340" s="171" t="s">
        <v>28</v>
      </c>
      <c r="E340" s="171" t="s">
        <v>28</v>
      </c>
      <c r="F340" s="162" t="s">
        <v>13</v>
      </c>
      <c r="G340" s="162" t="s">
        <v>2683</v>
      </c>
      <c r="H340" s="175" t="s">
        <v>57</v>
      </c>
      <c r="I340" s="436">
        <f>5/4/35</f>
        <v>3.5714285714285712E-2</v>
      </c>
      <c r="J340" s="435">
        <v>5</v>
      </c>
      <c r="K340" s="451">
        <f t="shared" si="15"/>
        <v>7.1428571428571426E-3</v>
      </c>
    </row>
    <row r="341" spans="1:11" ht="30" x14ac:dyDescent="0.25">
      <c r="A341" s="162" t="s">
        <v>80</v>
      </c>
      <c r="B341" s="191" t="s">
        <v>452</v>
      </c>
      <c r="C341" s="175" t="s">
        <v>454</v>
      </c>
      <c r="D341" s="171" t="s">
        <v>28</v>
      </c>
      <c r="E341" s="171" t="s">
        <v>28</v>
      </c>
      <c r="F341" s="162" t="s">
        <v>13</v>
      </c>
      <c r="G341" s="162" t="s">
        <v>2683</v>
      </c>
      <c r="H341" s="175" t="s">
        <v>57</v>
      </c>
      <c r="I341" s="436">
        <f t="shared" ref="I341:I348" si="16">5/4/35</f>
        <v>3.5714285714285712E-2</v>
      </c>
      <c r="J341" s="435">
        <v>5</v>
      </c>
      <c r="K341" s="451">
        <f t="shared" si="15"/>
        <v>7.1428571428571426E-3</v>
      </c>
    </row>
    <row r="342" spans="1:11" x14ac:dyDescent="0.25">
      <c r="A342" s="170">
        <v>2</v>
      </c>
      <c r="B342" s="192" t="s">
        <v>434</v>
      </c>
      <c r="C342" s="216"/>
      <c r="D342" s="171"/>
      <c r="E342" s="171"/>
      <c r="F342" s="162"/>
      <c r="G342" s="162"/>
      <c r="H342" s="162"/>
      <c r="I342" s="436"/>
      <c r="J342" s="435"/>
      <c r="K342" s="451"/>
    </row>
    <row r="343" spans="1:11" ht="30" x14ac:dyDescent="0.25">
      <c r="A343" s="345" t="s">
        <v>32</v>
      </c>
      <c r="B343" s="165" t="s">
        <v>435</v>
      </c>
      <c r="C343" s="153" t="s">
        <v>455</v>
      </c>
      <c r="D343" s="346" t="s">
        <v>28</v>
      </c>
      <c r="E343" s="346" t="s">
        <v>28</v>
      </c>
      <c r="F343" s="345" t="s">
        <v>13</v>
      </c>
      <c r="G343" s="162" t="s">
        <v>2683</v>
      </c>
      <c r="H343" s="153" t="s">
        <v>57</v>
      </c>
      <c r="I343" s="436">
        <f t="shared" si="16"/>
        <v>3.5714285714285712E-2</v>
      </c>
      <c r="J343" s="435">
        <v>5</v>
      </c>
      <c r="K343" s="451">
        <f t="shared" si="15"/>
        <v>7.1428571428571426E-3</v>
      </c>
    </row>
    <row r="344" spans="1:11" ht="30" x14ac:dyDescent="0.25">
      <c r="A344" s="345" t="s">
        <v>90</v>
      </c>
      <c r="B344" s="165" t="s">
        <v>456</v>
      </c>
      <c r="C344" s="153" t="s">
        <v>457</v>
      </c>
      <c r="D344" s="346" t="s">
        <v>28</v>
      </c>
      <c r="E344" s="346" t="s">
        <v>28</v>
      </c>
      <c r="F344" s="345" t="s">
        <v>13</v>
      </c>
      <c r="G344" s="162" t="s">
        <v>2683</v>
      </c>
      <c r="H344" s="153" t="s">
        <v>59</v>
      </c>
      <c r="I344" s="436">
        <f t="shared" si="16"/>
        <v>3.5714285714285712E-2</v>
      </c>
      <c r="J344" s="435">
        <v>5</v>
      </c>
      <c r="K344" s="451">
        <f t="shared" si="15"/>
        <v>7.1428571428571426E-3</v>
      </c>
    </row>
    <row r="345" spans="1:11" ht="30" x14ac:dyDescent="0.25">
      <c r="A345" s="162" t="s">
        <v>94</v>
      </c>
      <c r="B345" s="191" t="s">
        <v>458</v>
      </c>
      <c r="C345" s="175" t="s">
        <v>459</v>
      </c>
      <c r="D345" s="171" t="s">
        <v>28</v>
      </c>
      <c r="E345" s="171" t="s">
        <v>28</v>
      </c>
      <c r="F345" s="162" t="s">
        <v>13</v>
      </c>
      <c r="G345" s="162" t="s">
        <v>2683</v>
      </c>
      <c r="H345" s="175" t="s">
        <v>59</v>
      </c>
      <c r="I345" s="436">
        <f t="shared" si="16"/>
        <v>3.5714285714285712E-2</v>
      </c>
      <c r="J345" s="435">
        <v>5</v>
      </c>
      <c r="K345" s="451">
        <f t="shared" si="15"/>
        <v>7.1428571428571426E-3</v>
      </c>
    </row>
    <row r="346" spans="1:11" ht="30" x14ac:dyDescent="0.25">
      <c r="A346" s="162" t="s">
        <v>97</v>
      </c>
      <c r="B346" s="191" t="s">
        <v>460</v>
      </c>
      <c r="C346" s="175" t="s">
        <v>461</v>
      </c>
      <c r="D346" s="171" t="s">
        <v>28</v>
      </c>
      <c r="E346" s="171" t="s">
        <v>28</v>
      </c>
      <c r="F346" s="162" t="s">
        <v>65</v>
      </c>
      <c r="G346" s="162" t="s">
        <v>2683</v>
      </c>
      <c r="H346" s="175" t="s">
        <v>57</v>
      </c>
      <c r="I346" s="436">
        <f t="shared" si="16"/>
        <v>3.5714285714285712E-2</v>
      </c>
      <c r="J346" s="435">
        <v>5</v>
      </c>
      <c r="K346" s="451">
        <f t="shared" si="15"/>
        <v>7.1428571428571426E-3</v>
      </c>
    </row>
    <row r="347" spans="1:11" ht="30" x14ac:dyDescent="0.25">
      <c r="A347" s="162" t="s">
        <v>462</v>
      </c>
      <c r="B347" s="191" t="s">
        <v>460</v>
      </c>
      <c r="C347" s="175" t="s">
        <v>463</v>
      </c>
      <c r="D347" s="171" t="s">
        <v>28</v>
      </c>
      <c r="E347" s="171" t="s">
        <v>28</v>
      </c>
      <c r="F347" s="162" t="s">
        <v>65</v>
      </c>
      <c r="G347" s="162" t="s">
        <v>2683</v>
      </c>
      <c r="H347" s="175" t="s">
        <v>57</v>
      </c>
      <c r="I347" s="436">
        <f t="shared" si="16"/>
        <v>3.5714285714285712E-2</v>
      </c>
      <c r="J347" s="435">
        <v>5</v>
      </c>
      <c r="K347" s="451">
        <f t="shared" si="15"/>
        <v>7.1428571428571426E-3</v>
      </c>
    </row>
    <row r="348" spans="1:11" ht="30" x14ac:dyDescent="0.25">
      <c r="A348" s="162" t="s">
        <v>464</v>
      </c>
      <c r="B348" s="191" t="s">
        <v>465</v>
      </c>
      <c r="C348" s="175" t="s">
        <v>466</v>
      </c>
      <c r="D348" s="171"/>
      <c r="E348" s="171" t="s">
        <v>28</v>
      </c>
      <c r="F348" s="162" t="s">
        <v>34</v>
      </c>
      <c r="G348" s="162" t="s">
        <v>2683</v>
      </c>
      <c r="H348" s="175" t="s">
        <v>467</v>
      </c>
      <c r="I348" s="436">
        <f t="shared" si="16"/>
        <v>3.5714285714285712E-2</v>
      </c>
      <c r="J348" s="435">
        <v>5</v>
      </c>
      <c r="K348" s="451">
        <f t="shared" si="15"/>
        <v>7.1428571428571426E-3</v>
      </c>
    </row>
    <row r="349" spans="1:11" x14ac:dyDescent="0.25">
      <c r="A349" s="312"/>
      <c r="F349" s="157"/>
      <c r="G349" s="157"/>
    </row>
    <row r="350" spans="1:11" s="311" customFormat="1" x14ac:dyDescent="0.25">
      <c r="A350" s="418" t="s">
        <v>468</v>
      </c>
      <c r="B350" s="418"/>
      <c r="C350" s="418"/>
      <c r="D350" s="418"/>
      <c r="E350" s="418"/>
      <c r="F350" s="418"/>
      <c r="G350" s="418"/>
      <c r="H350" s="418"/>
      <c r="I350" s="433"/>
      <c r="J350" s="434"/>
      <c r="K350" s="453"/>
    </row>
    <row r="351" spans="1:11" x14ac:dyDescent="0.25">
      <c r="A351" s="37" t="s">
        <v>469</v>
      </c>
      <c r="F351" s="157"/>
      <c r="G351" s="157"/>
    </row>
    <row r="352" spans="1:11" s="320" customFormat="1" ht="12.75" x14ac:dyDescent="0.25">
      <c r="A352" s="469" t="s">
        <v>0</v>
      </c>
      <c r="B352" s="469" t="s">
        <v>20</v>
      </c>
      <c r="C352" s="469" t="s">
        <v>1</v>
      </c>
      <c r="D352" s="471" t="s">
        <v>2</v>
      </c>
      <c r="E352" s="472"/>
      <c r="F352" s="469" t="s">
        <v>37</v>
      </c>
      <c r="G352" s="469" t="s">
        <v>38</v>
      </c>
      <c r="H352" s="469" t="s">
        <v>3</v>
      </c>
      <c r="I352" s="473" t="s">
        <v>3193</v>
      </c>
      <c r="J352" s="475" t="s">
        <v>3189</v>
      </c>
      <c r="K352" s="477" t="s">
        <v>3190</v>
      </c>
    </row>
    <row r="353" spans="1:11" s="320" customFormat="1" ht="12.75" x14ac:dyDescent="0.25">
      <c r="A353" s="470"/>
      <c r="B353" s="470"/>
      <c r="C353" s="470"/>
      <c r="D353" s="2" t="s">
        <v>39</v>
      </c>
      <c r="E353" s="2" t="s">
        <v>4</v>
      </c>
      <c r="F353" s="470"/>
      <c r="G353" s="470"/>
      <c r="H353" s="470"/>
      <c r="I353" s="474"/>
      <c r="J353" s="476"/>
      <c r="K353" s="478"/>
    </row>
    <row r="354" spans="1:11" x14ac:dyDescent="0.25">
      <c r="A354" s="148" t="s">
        <v>40</v>
      </c>
      <c r="B354" s="192" t="s">
        <v>470</v>
      </c>
      <c r="C354" s="216"/>
      <c r="D354" s="169"/>
      <c r="E354" s="169"/>
      <c r="F354" s="170"/>
      <c r="G354" s="170"/>
      <c r="H354" s="216"/>
      <c r="I354" s="436"/>
      <c r="J354" s="435"/>
      <c r="K354" s="452"/>
    </row>
    <row r="355" spans="1:11" x14ac:dyDescent="0.25">
      <c r="A355" s="345">
        <v>1</v>
      </c>
      <c r="B355" s="191"/>
      <c r="C355" s="153" t="s">
        <v>471</v>
      </c>
      <c r="D355" s="346" t="s">
        <v>28</v>
      </c>
      <c r="E355" s="169"/>
      <c r="F355" s="345" t="s">
        <v>13</v>
      </c>
      <c r="G355" s="345">
        <v>1</v>
      </c>
      <c r="H355" s="175"/>
      <c r="I355" s="436">
        <f>G355/20/35</f>
        <v>1.4285714285714286E-3</v>
      </c>
      <c r="J355" s="435">
        <v>5</v>
      </c>
      <c r="K355" s="451">
        <f t="shared" ref="K355:K381" si="17">I355/J355</f>
        <v>2.8571428571428574E-4</v>
      </c>
    </row>
    <row r="356" spans="1:11" ht="120" x14ac:dyDescent="0.25">
      <c r="A356" s="345">
        <v>2</v>
      </c>
      <c r="B356" s="191"/>
      <c r="C356" s="153" t="s">
        <v>472</v>
      </c>
      <c r="D356" s="169"/>
      <c r="E356" s="346" t="s">
        <v>28</v>
      </c>
      <c r="F356" s="345" t="s">
        <v>13</v>
      </c>
      <c r="G356" s="345" t="s">
        <v>473</v>
      </c>
      <c r="H356" s="153" t="s">
        <v>474</v>
      </c>
      <c r="I356" s="436">
        <f>35/3/20/35</f>
        <v>1.6666666666666663E-2</v>
      </c>
      <c r="J356" s="435">
        <v>5</v>
      </c>
      <c r="K356" s="451">
        <f t="shared" si="17"/>
        <v>3.3333333333333327E-3</v>
      </c>
    </row>
    <row r="357" spans="1:11" x14ac:dyDescent="0.25">
      <c r="A357" s="345">
        <v>3</v>
      </c>
      <c r="B357" s="191"/>
      <c r="C357" s="153" t="s">
        <v>475</v>
      </c>
      <c r="D357" s="346" t="s">
        <v>28</v>
      </c>
      <c r="E357" s="346" t="s">
        <v>28</v>
      </c>
      <c r="F357" s="345" t="s">
        <v>13</v>
      </c>
      <c r="G357" s="345">
        <v>1</v>
      </c>
      <c r="H357" s="175"/>
      <c r="I357" s="436">
        <f>G357/20/35</f>
        <v>1.4285714285714286E-3</v>
      </c>
      <c r="J357" s="435">
        <v>5</v>
      </c>
      <c r="K357" s="451">
        <f t="shared" si="17"/>
        <v>2.8571428571428574E-4</v>
      </c>
    </row>
    <row r="358" spans="1:11" ht="60" x14ac:dyDescent="0.25">
      <c r="A358" s="345">
        <v>4</v>
      </c>
      <c r="B358" s="191"/>
      <c r="C358" s="153" t="s">
        <v>476</v>
      </c>
      <c r="D358" s="346" t="s">
        <v>28</v>
      </c>
      <c r="E358" s="346" t="s">
        <v>28</v>
      </c>
      <c r="F358" s="345" t="s">
        <v>13</v>
      </c>
      <c r="G358" s="162"/>
      <c r="H358" s="153" t="s">
        <v>477</v>
      </c>
      <c r="I358" s="436">
        <f>35/20/35</f>
        <v>0.05</v>
      </c>
      <c r="J358" s="435">
        <v>5</v>
      </c>
      <c r="K358" s="451">
        <f t="shared" si="17"/>
        <v>0.01</v>
      </c>
    </row>
    <row r="359" spans="1:11" ht="30" x14ac:dyDescent="0.25">
      <c r="A359" s="345">
        <v>5</v>
      </c>
      <c r="B359" s="191"/>
      <c r="C359" s="153" t="s">
        <v>478</v>
      </c>
      <c r="D359" s="346" t="s">
        <v>28</v>
      </c>
      <c r="E359" s="346" t="s">
        <v>28</v>
      </c>
      <c r="F359" s="345" t="s">
        <v>479</v>
      </c>
      <c r="G359" s="345">
        <v>1</v>
      </c>
      <c r="H359" s="162"/>
      <c r="I359" s="436">
        <f>G359/20/35</f>
        <v>1.4285714285714286E-3</v>
      </c>
      <c r="J359" s="435">
        <v>5</v>
      </c>
      <c r="K359" s="451">
        <f t="shared" si="17"/>
        <v>2.8571428571428574E-4</v>
      </c>
    </row>
    <row r="360" spans="1:11" x14ac:dyDescent="0.25">
      <c r="A360" s="345">
        <v>6</v>
      </c>
      <c r="B360" s="191"/>
      <c r="C360" s="153" t="s">
        <v>480</v>
      </c>
      <c r="D360" s="346" t="s">
        <v>28</v>
      </c>
      <c r="E360" s="169"/>
      <c r="F360" s="345" t="s">
        <v>65</v>
      </c>
      <c r="G360" s="345">
        <v>1</v>
      </c>
      <c r="H360" s="162"/>
      <c r="I360" s="436">
        <f>G360/20/35</f>
        <v>1.4285714285714286E-3</v>
      </c>
      <c r="J360" s="435">
        <v>5</v>
      </c>
      <c r="K360" s="451">
        <f t="shared" si="17"/>
        <v>2.8571428571428574E-4</v>
      </c>
    </row>
    <row r="361" spans="1:11" x14ac:dyDescent="0.25">
      <c r="A361" s="345">
        <v>7</v>
      </c>
      <c r="B361" s="191"/>
      <c r="C361" s="153" t="s">
        <v>481</v>
      </c>
      <c r="D361" s="346" t="s">
        <v>28</v>
      </c>
      <c r="E361" s="346" t="s">
        <v>28</v>
      </c>
      <c r="F361" s="345" t="s">
        <v>34</v>
      </c>
      <c r="G361" s="345">
        <v>1</v>
      </c>
      <c r="H361" s="162"/>
      <c r="I361" s="436">
        <f>G361/20/35</f>
        <v>1.4285714285714286E-3</v>
      </c>
      <c r="J361" s="435">
        <v>5</v>
      </c>
      <c r="K361" s="451">
        <f t="shared" si="17"/>
        <v>2.8571428571428574E-4</v>
      </c>
    </row>
    <row r="362" spans="1:11" x14ac:dyDescent="0.25">
      <c r="A362" s="345">
        <v>8</v>
      </c>
      <c r="B362" s="191"/>
      <c r="C362" s="153" t="s">
        <v>142</v>
      </c>
      <c r="D362" s="346" t="s">
        <v>28</v>
      </c>
      <c r="E362" s="346" t="s">
        <v>28</v>
      </c>
      <c r="F362" s="345" t="s">
        <v>34</v>
      </c>
      <c r="G362" s="345">
        <v>1</v>
      </c>
      <c r="H362" s="175"/>
      <c r="I362" s="436">
        <f>G362/20/35</f>
        <v>1.4285714285714286E-3</v>
      </c>
      <c r="J362" s="435">
        <v>5</v>
      </c>
      <c r="K362" s="451">
        <f t="shared" si="17"/>
        <v>2.8571428571428574E-4</v>
      </c>
    </row>
    <row r="363" spans="1:11" x14ac:dyDescent="0.25">
      <c r="A363" s="345">
        <v>9</v>
      </c>
      <c r="B363" s="191"/>
      <c r="C363" s="153" t="s">
        <v>482</v>
      </c>
      <c r="D363" s="346" t="s">
        <v>28</v>
      </c>
      <c r="E363" s="346" t="s">
        <v>28</v>
      </c>
      <c r="F363" s="162" t="s">
        <v>13</v>
      </c>
      <c r="G363" s="162"/>
      <c r="H363" s="162"/>
      <c r="I363" s="436">
        <f>2/20/35</f>
        <v>2.8571428571428571E-3</v>
      </c>
      <c r="J363" s="435">
        <v>5</v>
      </c>
      <c r="K363" s="451">
        <f t="shared" si="17"/>
        <v>5.7142857142857147E-4</v>
      </c>
    </row>
    <row r="364" spans="1:11" x14ac:dyDescent="0.25">
      <c r="A364" s="345">
        <v>10</v>
      </c>
      <c r="B364" s="191"/>
      <c r="C364" s="153" t="s">
        <v>483</v>
      </c>
      <c r="D364" s="346" t="s">
        <v>28</v>
      </c>
      <c r="E364" s="346"/>
      <c r="F364" s="345" t="s">
        <v>65</v>
      </c>
      <c r="G364" s="345">
        <v>1</v>
      </c>
      <c r="H364" s="162"/>
      <c r="I364" s="436">
        <f>G364/20/35</f>
        <v>1.4285714285714286E-3</v>
      </c>
      <c r="J364" s="435">
        <v>5</v>
      </c>
      <c r="K364" s="451">
        <f t="shared" si="17"/>
        <v>2.8571428571428574E-4</v>
      </c>
    </row>
    <row r="365" spans="1:11" ht="30" x14ac:dyDescent="0.25">
      <c r="A365" s="345">
        <v>11</v>
      </c>
      <c r="B365" s="191"/>
      <c r="C365" s="153" t="s">
        <v>484</v>
      </c>
      <c r="D365" s="346" t="s">
        <v>28</v>
      </c>
      <c r="E365" s="346" t="s">
        <v>28</v>
      </c>
      <c r="F365" s="345" t="s">
        <v>13</v>
      </c>
      <c r="G365" s="345">
        <v>1</v>
      </c>
      <c r="H365" s="162"/>
      <c r="I365" s="436">
        <f>G365/20/35</f>
        <v>1.4285714285714286E-3</v>
      </c>
      <c r="J365" s="435">
        <v>5</v>
      </c>
      <c r="K365" s="451">
        <f t="shared" si="17"/>
        <v>2.8571428571428574E-4</v>
      </c>
    </row>
    <row r="366" spans="1:11" x14ac:dyDescent="0.25">
      <c r="A366" s="345">
        <v>12</v>
      </c>
      <c r="B366" s="191"/>
      <c r="C366" s="153" t="s">
        <v>485</v>
      </c>
      <c r="D366" s="346" t="s">
        <v>28</v>
      </c>
      <c r="E366" s="346" t="s">
        <v>28</v>
      </c>
      <c r="F366" s="345" t="s">
        <v>65</v>
      </c>
      <c r="G366" s="345">
        <v>1</v>
      </c>
      <c r="H366" s="162"/>
      <c r="I366" s="436">
        <f>G366/20/35</f>
        <v>1.4285714285714286E-3</v>
      </c>
      <c r="J366" s="435">
        <v>5</v>
      </c>
      <c r="K366" s="451">
        <f t="shared" si="17"/>
        <v>2.8571428571428574E-4</v>
      </c>
    </row>
    <row r="367" spans="1:11" x14ac:dyDescent="0.25">
      <c r="A367" s="148" t="s">
        <v>50</v>
      </c>
      <c r="B367" s="166" t="s">
        <v>35</v>
      </c>
      <c r="C367" s="152"/>
      <c r="D367" s="147"/>
      <c r="E367" s="147"/>
      <c r="F367" s="148"/>
      <c r="G367" s="148"/>
      <c r="H367" s="152"/>
      <c r="I367" s="436"/>
      <c r="J367" s="435"/>
      <c r="K367" s="451"/>
    </row>
    <row r="368" spans="1:11" x14ac:dyDescent="0.25">
      <c r="A368" s="148">
        <v>1</v>
      </c>
      <c r="B368" s="166" t="s">
        <v>486</v>
      </c>
      <c r="C368" s="152"/>
      <c r="D368" s="147"/>
      <c r="E368" s="147"/>
      <c r="F368" s="148"/>
      <c r="G368" s="148"/>
      <c r="H368" s="152"/>
      <c r="I368" s="436"/>
      <c r="J368" s="435"/>
      <c r="K368" s="451"/>
    </row>
    <row r="369" spans="1:11" ht="30" x14ac:dyDescent="0.25">
      <c r="A369" s="345" t="s">
        <v>67</v>
      </c>
      <c r="B369" s="191"/>
      <c r="C369" s="153" t="s">
        <v>487</v>
      </c>
      <c r="D369" s="346" t="s">
        <v>28</v>
      </c>
      <c r="E369" s="346" t="s">
        <v>28</v>
      </c>
      <c r="F369" s="345" t="s">
        <v>13</v>
      </c>
      <c r="G369" s="345">
        <v>1</v>
      </c>
      <c r="H369" s="345" t="s">
        <v>488</v>
      </c>
      <c r="I369" s="436">
        <f>G369/20/35</f>
        <v>1.4285714285714286E-3</v>
      </c>
      <c r="J369" s="435">
        <v>5</v>
      </c>
      <c r="K369" s="451">
        <f t="shared" si="17"/>
        <v>2.8571428571428574E-4</v>
      </c>
    </row>
    <row r="370" spans="1:11" ht="30" x14ac:dyDescent="0.25">
      <c r="A370" s="345" t="s">
        <v>80</v>
      </c>
      <c r="B370" s="191"/>
      <c r="C370" s="153" t="s">
        <v>489</v>
      </c>
      <c r="D370" s="346" t="s">
        <v>28</v>
      </c>
      <c r="E370" s="346" t="s">
        <v>28</v>
      </c>
      <c r="F370" s="345" t="s">
        <v>13</v>
      </c>
      <c r="G370" s="345">
        <v>1</v>
      </c>
      <c r="H370" s="345" t="s">
        <v>488</v>
      </c>
      <c r="I370" s="436">
        <f>G370/20/35</f>
        <v>1.4285714285714286E-3</v>
      </c>
      <c r="J370" s="435">
        <v>5</v>
      </c>
      <c r="K370" s="451">
        <f t="shared" si="17"/>
        <v>2.8571428571428574E-4</v>
      </c>
    </row>
    <row r="371" spans="1:11" ht="30" x14ac:dyDescent="0.25">
      <c r="A371" s="345" t="s">
        <v>170</v>
      </c>
      <c r="B371" s="191"/>
      <c r="C371" s="153" t="s">
        <v>490</v>
      </c>
      <c r="D371" s="346" t="s">
        <v>28</v>
      </c>
      <c r="E371" s="346" t="s">
        <v>28</v>
      </c>
      <c r="F371" s="345" t="s">
        <v>13</v>
      </c>
      <c r="G371" s="345">
        <v>1</v>
      </c>
      <c r="H371" s="345" t="s">
        <v>488</v>
      </c>
      <c r="I371" s="436">
        <f>G371/20/35</f>
        <v>1.4285714285714286E-3</v>
      </c>
      <c r="J371" s="435">
        <v>5</v>
      </c>
      <c r="K371" s="451">
        <f t="shared" si="17"/>
        <v>2.8571428571428574E-4</v>
      </c>
    </row>
    <row r="372" spans="1:11" ht="30" x14ac:dyDescent="0.25">
      <c r="A372" s="345" t="s">
        <v>174</v>
      </c>
      <c r="B372" s="191"/>
      <c r="C372" s="153" t="s">
        <v>491</v>
      </c>
      <c r="D372" s="346" t="s">
        <v>28</v>
      </c>
      <c r="E372" s="346" t="s">
        <v>28</v>
      </c>
      <c r="F372" s="345" t="s">
        <v>13</v>
      </c>
      <c r="G372" s="345">
        <v>1</v>
      </c>
      <c r="H372" s="345" t="s">
        <v>488</v>
      </c>
      <c r="I372" s="436">
        <f>G372/20/35</f>
        <v>1.4285714285714286E-3</v>
      </c>
      <c r="J372" s="435">
        <v>5</v>
      </c>
      <c r="K372" s="451">
        <f t="shared" si="17"/>
        <v>2.8571428571428574E-4</v>
      </c>
    </row>
    <row r="373" spans="1:11" ht="30" x14ac:dyDescent="0.25">
      <c r="A373" s="345" t="s">
        <v>177</v>
      </c>
      <c r="B373" s="191"/>
      <c r="C373" s="153" t="s">
        <v>492</v>
      </c>
      <c r="D373" s="346" t="s">
        <v>28</v>
      </c>
      <c r="E373" s="346" t="s">
        <v>28</v>
      </c>
      <c r="F373" s="345" t="s">
        <v>13</v>
      </c>
      <c r="G373" s="345">
        <v>1</v>
      </c>
      <c r="H373" s="345" t="s">
        <v>488</v>
      </c>
      <c r="I373" s="436">
        <f>G373/20/35</f>
        <v>1.4285714285714286E-3</v>
      </c>
      <c r="J373" s="435">
        <v>5</v>
      </c>
      <c r="K373" s="451">
        <f t="shared" si="17"/>
        <v>2.8571428571428574E-4</v>
      </c>
    </row>
    <row r="374" spans="1:11" x14ac:dyDescent="0.25">
      <c r="A374" s="148">
        <v>2</v>
      </c>
      <c r="B374" s="166" t="s">
        <v>493</v>
      </c>
      <c r="C374" s="152"/>
      <c r="D374" s="147"/>
      <c r="E374" s="147"/>
      <c r="F374" s="148"/>
      <c r="G374" s="148"/>
      <c r="H374" s="152"/>
      <c r="I374" s="436"/>
      <c r="J374" s="435"/>
      <c r="K374" s="451"/>
    </row>
    <row r="375" spans="1:11" ht="30" x14ac:dyDescent="0.25">
      <c r="A375" s="162"/>
      <c r="B375" s="191"/>
      <c r="C375" s="153" t="s">
        <v>494</v>
      </c>
      <c r="D375" s="346" t="s">
        <v>28</v>
      </c>
      <c r="E375" s="346" t="s">
        <v>28</v>
      </c>
      <c r="F375" s="345" t="s">
        <v>13</v>
      </c>
      <c r="G375" s="345">
        <v>1</v>
      </c>
      <c r="H375" s="345" t="s">
        <v>488</v>
      </c>
      <c r="I375" s="436">
        <f>G375/20/35</f>
        <v>1.4285714285714286E-3</v>
      </c>
      <c r="J375" s="435">
        <v>5</v>
      </c>
      <c r="K375" s="451">
        <f t="shared" si="17"/>
        <v>2.8571428571428574E-4</v>
      </c>
    </row>
    <row r="376" spans="1:11" x14ac:dyDescent="0.25">
      <c r="A376" s="148">
        <v>3</v>
      </c>
      <c r="B376" s="166" t="s">
        <v>495</v>
      </c>
      <c r="C376" s="152"/>
      <c r="D376" s="147"/>
      <c r="E376" s="147"/>
      <c r="F376" s="148"/>
      <c r="G376" s="148"/>
      <c r="H376" s="152"/>
      <c r="I376" s="436"/>
      <c r="J376" s="435"/>
      <c r="K376" s="451"/>
    </row>
    <row r="377" spans="1:11" x14ac:dyDescent="0.25">
      <c r="A377" s="345" t="s">
        <v>103</v>
      </c>
      <c r="B377" s="191"/>
      <c r="C377" s="153" t="s">
        <v>496</v>
      </c>
      <c r="D377" s="346" t="s">
        <v>28</v>
      </c>
      <c r="E377" s="346" t="s">
        <v>28</v>
      </c>
      <c r="F377" s="345" t="s">
        <v>13</v>
      </c>
      <c r="G377" s="345">
        <v>1</v>
      </c>
      <c r="H377" s="345" t="s">
        <v>102</v>
      </c>
      <c r="I377" s="436">
        <f>G377/4/35</f>
        <v>7.1428571428571426E-3</v>
      </c>
      <c r="J377" s="435">
        <v>5</v>
      </c>
      <c r="K377" s="451">
        <f t="shared" si="17"/>
        <v>1.4285714285714286E-3</v>
      </c>
    </row>
    <row r="378" spans="1:11" ht="30" x14ac:dyDescent="0.25">
      <c r="A378" s="345" t="s">
        <v>192</v>
      </c>
      <c r="B378" s="192"/>
      <c r="C378" s="153" t="s">
        <v>497</v>
      </c>
      <c r="D378" s="346" t="s">
        <v>28</v>
      </c>
      <c r="E378" s="346" t="s">
        <v>28</v>
      </c>
      <c r="F378" s="345" t="s">
        <v>13</v>
      </c>
      <c r="G378" s="345">
        <v>1</v>
      </c>
      <c r="H378" s="345" t="s">
        <v>498</v>
      </c>
      <c r="I378" s="436">
        <f>G378/8/35</f>
        <v>3.5714285714285713E-3</v>
      </c>
      <c r="J378" s="435">
        <v>5</v>
      </c>
      <c r="K378" s="451">
        <f t="shared" si="17"/>
        <v>7.1428571428571429E-4</v>
      </c>
    </row>
    <row r="379" spans="1:11" x14ac:dyDescent="0.25">
      <c r="A379" s="345" t="s">
        <v>195</v>
      </c>
      <c r="B379" s="191"/>
      <c r="C379" s="153" t="s">
        <v>499</v>
      </c>
      <c r="D379" s="346" t="s">
        <v>28</v>
      </c>
      <c r="E379" s="346" t="s">
        <v>28</v>
      </c>
      <c r="F379" s="345" t="s">
        <v>13</v>
      </c>
      <c r="G379" s="345">
        <v>1</v>
      </c>
      <c r="H379" s="345" t="s">
        <v>59</v>
      </c>
      <c r="I379" s="436">
        <f>G379/4/35</f>
        <v>7.1428571428571426E-3</v>
      </c>
      <c r="J379" s="435">
        <v>5</v>
      </c>
      <c r="K379" s="451">
        <f t="shared" si="17"/>
        <v>1.4285714285714286E-3</v>
      </c>
    </row>
    <row r="380" spans="1:11" x14ac:dyDescent="0.25">
      <c r="A380" s="148">
        <v>4</v>
      </c>
      <c r="B380" s="166" t="s">
        <v>500</v>
      </c>
      <c r="C380" s="152"/>
      <c r="D380" s="147"/>
      <c r="E380" s="147"/>
      <c r="F380" s="148"/>
      <c r="G380" s="148"/>
      <c r="H380" s="152"/>
      <c r="I380" s="436"/>
      <c r="J380" s="435"/>
      <c r="K380" s="451"/>
    </row>
    <row r="381" spans="1:11" ht="30" x14ac:dyDescent="0.25">
      <c r="A381" s="162"/>
      <c r="B381" s="191"/>
      <c r="C381" s="153" t="s">
        <v>501</v>
      </c>
      <c r="D381" s="346" t="s">
        <v>28</v>
      </c>
      <c r="E381" s="346" t="s">
        <v>28</v>
      </c>
      <c r="F381" s="345" t="s">
        <v>13</v>
      </c>
      <c r="G381" s="345">
        <v>1</v>
      </c>
      <c r="H381" s="345" t="s">
        <v>110</v>
      </c>
      <c r="I381" s="436">
        <f>G381/8/35</f>
        <v>3.5714285714285713E-3</v>
      </c>
      <c r="J381" s="435">
        <v>5</v>
      </c>
      <c r="K381" s="451">
        <f t="shared" si="17"/>
        <v>7.1428571428571429E-4</v>
      </c>
    </row>
    <row r="382" spans="1:11" x14ac:dyDescent="0.25">
      <c r="A382" s="285"/>
      <c r="F382" s="157"/>
      <c r="G382" s="157"/>
    </row>
    <row r="383" spans="1:11" s="311" customFormat="1" x14ac:dyDescent="0.25">
      <c r="A383" s="418" t="s">
        <v>502</v>
      </c>
      <c r="B383" s="418"/>
      <c r="C383" s="418"/>
      <c r="D383" s="418"/>
      <c r="E383" s="418"/>
      <c r="F383" s="418"/>
      <c r="G383" s="418"/>
      <c r="H383" s="418"/>
      <c r="I383" s="433"/>
      <c r="J383" s="434"/>
      <c r="K383" s="453"/>
    </row>
    <row r="384" spans="1:11" x14ac:dyDescent="0.25">
      <c r="A384" s="37" t="s">
        <v>503</v>
      </c>
      <c r="F384" s="157"/>
      <c r="G384" s="157"/>
    </row>
    <row r="385" spans="1:11" s="320" customFormat="1" ht="12.75" x14ac:dyDescent="0.25">
      <c r="A385" s="469" t="s">
        <v>0</v>
      </c>
      <c r="B385" s="469" t="s">
        <v>20</v>
      </c>
      <c r="C385" s="469" t="s">
        <v>1</v>
      </c>
      <c r="D385" s="471" t="s">
        <v>2</v>
      </c>
      <c r="E385" s="472"/>
      <c r="F385" s="469" t="s">
        <v>37</v>
      </c>
      <c r="G385" s="469" t="s">
        <v>38</v>
      </c>
      <c r="H385" s="469" t="s">
        <v>3</v>
      </c>
      <c r="I385" s="473" t="s">
        <v>3193</v>
      </c>
      <c r="J385" s="475" t="s">
        <v>3189</v>
      </c>
      <c r="K385" s="477" t="s">
        <v>3190</v>
      </c>
    </row>
    <row r="386" spans="1:11" s="320" customFormat="1" ht="12.75" x14ac:dyDescent="0.25">
      <c r="A386" s="470"/>
      <c r="B386" s="470"/>
      <c r="C386" s="470"/>
      <c r="D386" s="2" t="s">
        <v>39</v>
      </c>
      <c r="E386" s="2" t="s">
        <v>4</v>
      </c>
      <c r="F386" s="470"/>
      <c r="G386" s="470"/>
      <c r="H386" s="470"/>
      <c r="I386" s="474"/>
      <c r="J386" s="476"/>
      <c r="K386" s="478"/>
    </row>
    <row r="387" spans="1:11" x14ac:dyDescent="0.25">
      <c r="A387" s="170" t="s">
        <v>62</v>
      </c>
      <c r="B387" s="166" t="s">
        <v>504</v>
      </c>
      <c r="C387" s="152"/>
      <c r="D387" s="147"/>
      <c r="E387" s="147"/>
      <c r="F387" s="148"/>
      <c r="G387" s="148"/>
      <c r="H387" s="152"/>
      <c r="I387" s="436"/>
      <c r="J387" s="435"/>
      <c r="K387" s="452"/>
    </row>
    <row r="388" spans="1:11" ht="30" x14ac:dyDescent="0.25">
      <c r="A388" s="345">
        <v>1</v>
      </c>
      <c r="B388" s="191"/>
      <c r="C388" s="153" t="s">
        <v>505</v>
      </c>
      <c r="D388" s="346" t="s">
        <v>28</v>
      </c>
      <c r="E388" s="346" t="s">
        <v>28</v>
      </c>
      <c r="F388" s="345" t="s">
        <v>13</v>
      </c>
      <c r="G388" s="345" t="s">
        <v>506</v>
      </c>
      <c r="H388" s="175"/>
      <c r="I388" s="436">
        <f>20/20/35</f>
        <v>2.8571428571428571E-2</v>
      </c>
      <c r="J388" s="435">
        <v>5</v>
      </c>
      <c r="K388" s="451">
        <f t="shared" ref="K388:K429" si="18">I388/J388</f>
        <v>5.7142857142857143E-3</v>
      </c>
    </row>
    <row r="389" spans="1:11" ht="30" x14ac:dyDescent="0.25">
      <c r="A389" s="345">
        <v>2</v>
      </c>
      <c r="B389" s="191"/>
      <c r="C389" s="153" t="s">
        <v>507</v>
      </c>
      <c r="D389" s="346" t="s">
        <v>28</v>
      </c>
      <c r="E389" s="346" t="s">
        <v>28</v>
      </c>
      <c r="F389" s="345" t="s">
        <v>13</v>
      </c>
      <c r="G389" s="345" t="s">
        <v>506</v>
      </c>
      <c r="H389" s="175"/>
      <c r="I389" s="436">
        <f>20/20/35</f>
        <v>2.8571428571428571E-2</v>
      </c>
      <c r="J389" s="435">
        <v>5</v>
      </c>
      <c r="K389" s="451">
        <f t="shared" si="18"/>
        <v>5.7142857142857143E-3</v>
      </c>
    </row>
    <row r="390" spans="1:11" ht="60" x14ac:dyDescent="0.25">
      <c r="A390" s="345">
        <v>3</v>
      </c>
      <c r="B390" s="191"/>
      <c r="C390" s="153" t="s">
        <v>508</v>
      </c>
      <c r="D390" s="346" t="s">
        <v>28</v>
      </c>
      <c r="E390" s="346" t="s">
        <v>28</v>
      </c>
      <c r="F390" s="345" t="s">
        <v>13</v>
      </c>
      <c r="G390" s="162"/>
      <c r="H390" s="345" t="s">
        <v>509</v>
      </c>
      <c r="I390" s="436"/>
      <c r="J390" s="435">
        <v>5</v>
      </c>
      <c r="K390" s="451">
        <f t="shared" si="18"/>
        <v>0</v>
      </c>
    </row>
    <row r="391" spans="1:11" x14ac:dyDescent="0.25">
      <c r="A391" s="345">
        <v>4</v>
      </c>
      <c r="B391" s="191"/>
      <c r="C391" s="153" t="s">
        <v>510</v>
      </c>
      <c r="D391" s="346" t="s">
        <v>28</v>
      </c>
      <c r="E391" s="346" t="s">
        <v>28</v>
      </c>
      <c r="F391" s="345" t="s">
        <v>13</v>
      </c>
      <c r="G391" s="345" t="s">
        <v>511</v>
      </c>
      <c r="H391" s="162"/>
      <c r="I391" s="436">
        <f>5/20/35</f>
        <v>7.1428571428571426E-3</v>
      </c>
      <c r="J391" s="435">
        <v>5</v>
      </c>
      <c r="K391" s="451">
        <f t="shared" si="18"/>
        <v>1.4285714285714286E-3</v>
      </c>
    </row>
    <row r="392" spans="1:11" ht="45" x14ac:dyDescent="0.25">
      <c r="A392" s="345">
        <v>5</v>
      </c>
      <c r="B392" s="191"/>
      <c r="C392" s="153" t="s">
        <v>512</v>
      </c>
      <c r="D392" s="346" t="s">
        <v>28</v>
      </c>
      <c r="E392" s="346" t="s">
        <v>28</v>
      </c>
      <c r="F392" s="162"/>
      <c r="G392" s="162"/>
      <c r="H392" s="175" t="s">
        <v>513</v>
      </c>
      <c r="I392" s="436"/>
      <c r="J392" s="435">
        <v>5</v>
      </c>
      <c r="K392" s="451">
        <f t="shared" si="18"/>
        <v>0</v>
      </c>
    </row>
    <row r="393" spans="1:11" ht="30" x14ac:dyDescent="0.25">
      <c r="A393" s="345">
        <v>6</v>
      </c>
      <c r="B393" s="191"/>
      <c r="C393" s="153" t="s">
        <v>514</v>
      </c>
      <c r="D393" s="346" t="s">
        <v>28</v>
      </c>
      <c r="E393" s="346" t="s">
        <v>28</v>
      </c>
      <c r="F393" s="345" t="s">
        <v>13</v>
      </c>
      <c r="G393" s="345" t="s">
        <v>515</v>
      </c>
      <c r="H393" s="175"/>
      <c r="I393" s="436">
        <f>1/20/35</f>
        <v>1.4285714285714286E-3</v>
      </c>
      <c r="J393" s="435">
        <v>5</v>
      </c>
      <c r="K393" s="451">
        <f t="shared" si="18"/>
        <v>2.8571428571428574E-4</v>
      </c>
    </row>
    <row r="394" spans="1:11" x14ac:dyDescent="0.25">
      <c r="A394" s="148" t="s">
        <v>66</v>
      </c>
      <c r="B394" s="166" t="s">
        <v>23</v>
      </c>
      <c r="C394" s="152"/>
      <c r="D394" s="147"/>
      <c r="E394" s="147"/>
      <c r="F394" s="148"/>
      <c r="G394" s="148"/>
      <c r="H394" s="152"/>
      <c r="I394" s="436"/>
      <c r="J394" s="435"/>
      <c r="K394" s="451"/>
    </row>
    <row r="395" spans="1:11" x14ac:dyDescent="0.25">
      <c r="A395" s="148" t="s">
        <v>40</v>
      </c>
      <c r="B395" s="166" t="s">
        <v>516</v>
      </c>
      <c r="C395" s="152"/>
      <c r="D395" s="147"/>
      <c r="E395" s="147"/>
      <c r="F395" s="148"/>
      <c r="G395" s="148"/>
      <c r="H395" s="152"/>
      <c r="I395" s="436"/>
      <c r="J395" s="435"/>
      <c r="K395" s="451"/>
    </row>
    <row r="396" spans="1:11" x14ac:dyDescent="0.25">
      <c r="A396" s="148">
        <v>1</v>
      </c>
      <c r="B396" s="166" t="s">
        <v>517</v>
      </c>
      <c r="C396" s="152"/>
      <c r="D396" s="147"/>
      <c r="E396" s="147"/>
      <c r="F396" s="148"/>
      <c r="G396" s="148"/>
      <c r="H396" s="152"/>
      <c r="I396" s="436"/>
      <c r="J396" s="435"/>
      <c r="K396" s="451"/>
    </row>
    <row r="397" spans="1:11" x14ac:dyDescent="0.25">
      <c r="A397" s="345" t="s">
        <v>67</v>
      </c>
      <c r="B397" s="191"/>
      <c r="C397" s="153" t="s">
        <v>518</v>
      </c>
      <c r="D397" s="346" t="s">
        <v>28</v>
      </c>
      <c r="E397" s="169"/>
      <c r="F397" s="345" t="s">
        <v>350</v>
      </c>
      <c r="G397" s="345" t="s">
        <v>10</v>
      </c>
      <c r="H397" s="153" t="s">
        <v>102</v>
      </c>
      <c r="I397" s="436">
        <f>1/35</f>
        <v>2.8571428571428571E-2</v>
      </c>
      <c r="J397" s="435">
        <v>5</v>
      </c>
      <c r="K397" s="451">
        <f t="shared" si="18"/>
        <v>5.7142857142857143E-3</v>
      </c>
    </row>
    <row r="398" spans="1:11" x14ac:dyDescent="0.25">
      <c r="A398" s="345" t="s">
        <v>80</v>
      </c>
      <c r="B398" s="191"/>
      <c r="C398" s="153" t="s">
        <v>519</v>
      </c>
      <c r="D398" s="346" t="s">
        <v>28</v>
      </c>
      <c r="E398" s="346"/>
      <c r="F398" s="345" t="s">
        <v>350</v>
      </c>
      <c r="G398" s="345" t="s">
        <v>10</v>
      </c>
      <c r="H398" s="153" t="s">
        <v>102</v>
      </c>
      <c r="I398" s="436">
        <f t="shared" ref="I398:I413" si="19">1/35</f>
        <v>2.8571428571428571E-2</v>
      </c>
      <c r="J398" s="435">
        <v>5</v>
      </c>
      <c r="K398" s="451">
        <f t="shared" si="18"/>
        <v>5.7142857142857143E-3</v>
      </c>
    </row>
    <row r="399" spans="1:11" x14ac:dyDescent="0.25">
      <c r="A399" s="148">
        <v>2</v>
      </c>
      <c r="B399" s="166" t="s">
        <v>520</v>
      </c>
      <c r="C399" s="152"/>
      <c r="D399" s="147"/>
      <c r="E399" s="147"/>
      <c r="F399" s="148"/>
      <c r="G399" s="148"/>
      <c r="H399" s="152"/>
      <c r="I399" s="436"/>
      <c r="J399" s="435"/>
      <c r="K399" s="451"/>
    </row>
    <row r="400" spans="1:11" x14ac:dyDescent="0.25">
      <c r="A400" s="162" t="s">
        <v>32</v>
      </c>
      <c r="B400" s="191"/>
      <c r="C400" s="153" t="s">
        <v>521</v>
      </c>
      <c r="D400" s="346" t="s">
        <v>28</v>
      </c>
      <c r="E400" s="169"/>
      <c r="F400" s="345" t="s">
        <v>350</v>
      </c>
      <c r="G400" s="345" t="s">
        <v>10</v>
      </c>
      <c r="H400" s="153" t="s">
        <v>102</v>
      </c>
      <c r="I400" s="436">
        <f t="shared" si="19"/>
        <v>2.8571428571428571E-2</v>
      </c>
      <c r="J400" s="435">
        <v>5</v>
      </c>
      <c r="K400" s="451">
        <f t="shared" si="18"/>
        <v>5.7142857142857143E-3</v>
      </c>
    </row>
    <row r="401" spans="1:11" x14ac:dyDescent="0.25">
      <c r="A401" s="162" t="s">
        <v>90</v>
      </c>
      <c r="B401" s="191"/>
      <c r="C401" s="153" t="s">
        <v>522</v>
      </c>
      <c r="D401" s="346" t="s">
        <v>28</v>
      </c>
      <c r="E401" s="346"/>
      <c r="F401" s="345" t="s">
        <v>350</v>
      </c>
      <c r="G401" s="345" t="s">
        <v>10</v>
      </c>
      <c r="H401" s="153" t="s">
        <v>102</v>
      </c>
      <c r="I401" s="436">
        <f t="shared" si="19"/>
        <v>2.8571428571428571E-2</v>
      </c>
      <c r="J401" s="435">
        <v>5</v>
      </c>
      <c r="K401" s="451">
        <f t="shared" si="18"/>
        <v>5.7142857142857143E-3</v>
      </c>
    </row>
    <row r="402" spans="1:11" x14ac:dyDescent="0.25">
      <c r="A402" s="148">
        <v>3</v>
      </c>
      <c r="B402" s="166" t="s">
        <v>523</v>
      </c>
      <c r="C402" s="152"/>
      <c r="D402" s="147"/>
      <c r="E402" s="147"/>
      <c r="F402" s="148"/>
      <c r="G402" s="148"/>
      <c r="H402" s="152"/>
      <c r="I402" s="436"/>
      <c r="J402" s="435"/>
      <c r="K402" s="451"/>
    </row>
    <row r="403" spans="1:11" x14ac:dyDescent="0.25">
      <c r="A403" s="162"/>
      <c r="B403" s="191"/>
      <c r="C403" s="153" t="s">
        <v>524</v>
      </c>
      <c r="D403" s="346" t="s">
        <v>28</v>
      </c>
      <c r="E403" s="346"/>
      <c r="F403" s="345" t="s">
        <v>350</v>
      </c>
      <c r="G403" s="345" t="s">
        <v>10</v>
      </c>
      <c r="H403" s="153" t="s">
        <v>102</v>
      </c>
      <c r="I403" s="436">
        <f t="shared" si="19"/>
        <v>2.8571428571428571E-2</v>
      </c>
      <c r="J403" s="435">
        <v>5</v>
      </c>
      <c r="K403" s="451">
        <f t="shared" si="18"/>
        <v>5.7142857142857143E-3</v>
      </c>
    </row>
    <row r="404" spans="1:11" x14ac:dyDescent="0.25">
      <c r="A404" s="148">
        <v>4</v>
      </c>
      <c r="B404" s="166" t="s">
        <v>525</v>
      </c>
      <c r="C404" s="152"/>
      <c r="D404" s="147"/>
      <c r="E404" s="147"/>
      <c r="F404" s="148"/>
      <c r="G404" s="148"/>
      <c r="H404" s="152"/>
      <c r="I404" s="436"/>
      <c r="J404" s="435"/>
      <c r="K404" s="451"/>
    </row>
    <row r="405" spans="1:11" ht="30" x14ac:dyDescent="0.25">
      <c r="A405" s="162"/>
      <c r="B405" s="192"/>
      <c r="C405" s="153" t="s">
        <v>526</v>
      </c>
      <c r="D405" s="346" t="s">
        <v>28</v>
      </c>
      <c r="E405" s="169"/>
      <c r="F405" s="345" t="s">
        <v>350</v>
      </c>
      <c r="G405" s="345" t="s">
        <v>10</v>
      </c>
      <c r="H405" s="153" t="s">
        <v>102</v>
      </c>
      <c r="I405" s="436">
        <f t="shared" si="19"/>
        <v>2.8571428571428571E-2</v>
      </c>
      <c r="J405" s="435">
        <v>5</v>
      </c>
      <c r="K405" s="451">
        <f t="shared" si="18"/>
        <v>5.7142857142857143E-3</v>
      </c>
    </row>
    <row r="406" spans="1:11" x14ac:dyDescent="0.25">
      <c r="A406" s="170">
        <v>5</v>
      </c>
      <c r="B406" s="166" t="s">
        <v>527</v>
      </c>
      <c r="C406" s="152"/>
      <c r="D406" s="147"/>
      <c r="E406" s="147"/>
      <c r="F406" s="148"/>
      <c r="G406" s="148"/>
      <c r="H406" s="152"/>
      <c r="I406" s="436"/>
      <c r="J406" s="435"/>
      <c r="K406" s="451"/>
    </row>
    <row r="407" spans="1:11" ht="30" x14ac:dyDescent="0.25">
      <c r="A407" s="162"/>
      <c r="B407" s="191"/>
      <c r="C407" s="153" t="s">
        <v>528</v>
      </c>
      <c r="D407" s="346" t="s">
        <v>28</v>
      </c>
      <c r="E407" s="169"/>
      <c r="F407" s="345" t="s">
        <v>350</v>
      </c>
      <c r="G407" s="345" t="s">
        <v>10</v>
      </c>
      <c r="H407" s="153" t="s">
        <v>57</v>
      </c>
      <c r="I407" s="436">
        <f t="shared" si="19"/>
        <v>2.8571428571428571E-2</v>
      </c>
      <c r="J407" s="435">
        <v>5</v>
      </c>
      <c r="K407" s="451">
        <f t="shared" si="18"/>
        <v>5.7142857142857143E-3</v>
      </c>
    </row>
    <row r="408" spans="1:11" x14ac:dyDescent="0.25">
      <c r="A408" s="148">
        <v>8</v>
      </c>
      <c r="B408" s="166" t="s">
        <v>529</v>
      </c>
      <c r="C408" s="152"/>
      <c r="D408" s="147"/>
      <c r="E408" s="147"/>
      <c r="F408" s="148"/>
      <c r="G408" s="148"/>
      <c r="H408" s="152"/>
      <c r="I408" s="436"/>
      <c r="J408" s="435"/>
      <c r="K408" s="451"/>
    </row>
    <row r="409" spans="1:11" x14ac:dyDescent="0.25">
      <c r="A409" s="148"/>
      <c r="B409" s="191"/>
      <c r="C409" s="153" t="s">
        <v>530</v>
      </c>
      <c r="D409" s="346" t="s">
        <v>28</v>
      </c>
      <c r="E409" s="346" t="s">
        <v>28</v>
      </c>
      <c r="F409" s="345" t="s">
        <v>350</v>
      </c>
      <c r="G409" s="345" t="s">
        <v>10</v>
      </c>
      <c r="H409" s="153" t="s">
        <v>59</v>
      </c>
      <c r="I409" s="436">
        <f t="shared" si="19"/>
        <v>2.8571428571428571E-2</v>
      </c>
      <c r="J409" s="435">
        <v>5</v>
      </c>
      <c r="K409" s="451">
        <f t="shared" si="18"/>
        <v>5.7142857142857143E-3</v>
      </c>
    </row>
    <row r="410" spans="1:11" x14ac:dyDescent="0.25">
      <c r="A410" s="148">
        <v>10</v>
      </c>
      <c r="B410" s="166" t="s">
        <v>531</v>
      </c>
      <c r="C410" s="152"/>
      <c r="D410" s="147"/>
      <c r="E410" s="147"/>
      <c r="F410" s="148"/>
      <c r="G410" s="148"/>
      <c r="H410" s="152"/>
      <c r="I410" s="436"/>
      <c r="J410" s="435"/>
      <c r="K410" s="451"/>
    </row>
    <row r="411" spans="1:11" x14ac:dyDescent="0.25">
      <c r="A411" s="148"/>
      <c r="B411" s="191"/>
      <c r="C411" s="153" t="s">
        <v>532</v>
      </c>
      <c r="D411" s="346" t="s">
        <v>28</v>
      </c>
      <c r="E411" s="346" t="s">
        <v>28</v>
      </c>
      <c r="F411" s="345" t="s">
        <v>350</v>
      </c>
      <c r="G411" s="345" t="s">
        <v>10</v>
      </c>
      <c r="H411" s="345" t="s">
        <v>59</v>
      </c>
      <c r="I411" s="436">
        <f t="shared" si="19"/>
        <v>2.8571428571428571E-2</v>
      </c>
      <c r="J411" s="435">
        <v>5</v>
      </c>
      <c r="K411" s="451">
        <f t="shared" si="18"/>
        <v>5.7142857142857143E-3</v>
      </c>
    </row>
    <row r="412" spans="1:11" x14ac:dyDescent="0.25">
      <c r="A412" s="148">
        <v>11</v>
      </c>
      <c r="B412" s="166" t="s">
        <v>533</v>
      </c>
      <c r="C412" s="152"/>
      <c r="D412" s="147"/>
      <c r="E412" s="147"/>
      <c r="F412" s="148"/>
      <c r="G412" s="148"/>
      <c r="H412" s="152"/>
      <c r="I412" s="436"/>
      <c r="J412" s="435"/>
      <c r="K412" s="451"/>
    </row>
    <row r="413" spans="1:11" x14ac:dyDescent="0.25">
      <c r="A413" s="345"/>
      <c r="B413" s="191"/>
      <c r="C413" s="153" t="s">
        <v>534</v>
      </c>
      <c r="D413" s="346" t="s">
        <v>28</v>
      </c>
      <c r="E413" s="346" t="s">
        <v>28</v>
      </c>
      <c r="F413" s="345" t="s">
        <v>350</v>
      </c>
      <c r="G413" s="345" t="s">
        <v>10</v>
      </c>
      <c r="H413" s="345" t="s">
        <v>59</v>
      </c>
      <c r="I413" s="436">
        <f t="shared" si="19"/>
        <v>2.8571428571428571E-2</v>
      </c>
      <c r="J413" s="435">
        <v>5</v>
      </c>
      <c r="K413" s="451">
        <f t="shared" si="18"/>
        <v>5.7142857142857143E-3</v>
      </c>
    </row>
    <row r="414" spans="1:11" x14ac:dyDescent="0.25">
      <c r="A414" s="148" t="s">
        <v>50</v>
      </c>
      <c r="B414" s="166" t="s">
        <v>329</v>
      </c>
      <c r="C414" s="152"/>
      <c r="D414" s="147"/>
      <c r="E414" s="147"/>
      <c r="F414" s="148"/>
      <c r="G414" s="148"/>
      <c r="H414" s="152"/>
      <c r="I414" s="436"/>
      <c r="J414" s="435"/>
      <c r="K414" s="451"/>
    </row>
    <row r="415" spans="1:11" x14ac:dyDescent="0.25">
      <c r="A415" s="148">
        <v>1</v>
      </c>
      <c r="B415" s="166" t="s">
        <v>517</v>
      </c>
      <c r="C415" s="152"/>
      <c r="D415" s="147"/>
      <c r="E415" s="147"/>
      <c r="F415" s="148"/>
      <c r="G415" s="148"/>
      <c r="H415" s="152"/>
      <c r="I415" s="436"/>
      <c r="J415" s="435"/>
      <c r="K415" s="451"/>
    </row>
    <row r="416" spans="1:11" x14ac:dyDescent="0.25">
      <c r="A416" s="345"/>
      <c r="B416" s="191"/>
      <c r="C416" s="153" t="s">
        <v>518</v>
      </c>
      <c r="D416" s="346" t="s">
        <v>28</v>
      </c>
      <c r="E416" s="346" t="s">
        <v>28</v>
      </c>
      <c r="F416" s="345" t="s">
        <v>13</v>
      </c>
      <c r="G416" s="345" t="s">
        <v>511</v>
      </c>
      <c r="H416" s="153" t="s">
        <v>102</v>
      </c>
      <c r="I416" s="436">
        <f>5/4/35</f>
        <v>3.5714285714285712E-2</v>
      </c>
      <c r="J416" s="435">
        <v>5</v>
      </c>
      <c r="K416" s="451">
        <f t="shared" si="18"/>
        <v>7.1428571428571426E-3</v>
      </c>
    </row>
    <row r="417" spans="1:11" x14ac:dyDescent="0.25">
      <c r="A417" s="148">
        <v>2</v>
      </c>
      <c r="B417" s="166" t="s">
        <v>520</v>
      </c>
      <c r="C417" s="152"/>
      <c r="D417" s="147"/>
      <c r="E417" s="147"/>
      <c r="F417" s="148"/>
      <c r="G417" s="148"/>
      <c r="H417" s="152"/>
      <c r="I417" s="436"/>
      <c r="J417" s="435"/>
      <c r="K417" s="451"/>
    </row>
    <row r="418" spans="1:11" x14ac:dyDescent="0.25">
      <c r="A418" s="345"/>
      <c r="B418" s="191"/>
      <c r="C418" s="153" t="s">
        <v>535</v>
      </c>
      <c r="D418" s="346" t="s">
        <v>28</v>
      </c>
      <c r="E418" s="346" t="s">
        <v>28</v>
      </c>
      <c r="F418" s="345" t="s">
        <v>13</v>
      </c>
      <c r="G418" s="345" t="s">
        <v>511</v>
      </c>
      <c r="H418" s="153" t="s">
        <v>102</v>
      </c>
      <c r="I418" s="436">
        <f>5/4/35</f>
        <v>3.5714285714285712E-2</v>
      </c>
      <c r="J418" s="435">
        <v>5</v>
      </c>
      <c r="K418" s="451">
        <f t="shared" si="18"/>
        <v>7.1428571428571426E-3</v>
      </c>
    </row>
    <row r="419" spans="1:11" x14ac:dyDescent="0.25">
      <c r="A419" s="148" t="s">
        <v>132</v>
      </c>
      <c r="B419" s="166" t="s">
        <v>255</v>
      </c>
      <c r="C419" s="152"/>
      <c r="D419" s="147"/>
      <c r="E419" s="147"/>
      <c r="F419" s="148"/>
      <c r="G419" s="148"/>
      <c r="H419" s="152"/>
      <c r="I419" s="436"/>
      <c r="J419" s="435"/>
      <c r="K419" s="451"/>
    </row>
    <row r="420" spans="1:11" x14ac:dyDescent="0.25">
      <c r="A420" s="148">
        <v>1</v>
      </c>
      <c r="B420" s="166" t="s">
        <v>536</v>
      </c>
      <c r="C420" s="152"/>
      <c r="D420" s="147"/>
      <c r="E420" s="147"/>
      <c r="F420" s="148"/>
      <c r="G420" s="148"/>
      <c r="H420" s="152"/>
      <c r="I420" s="436"/>
      <c r="J420" s="435"/>
      <c r="K420" s="451"/>
    </row>
    <row r="421" spans="1:11" x14ac:dyDescent="0.25">
      <c r="A421" s="162"/>
      <c r="B421" s="191"/>
      <c r="C421" s="153" t="s">
        <v>537</v>
      </c>
      <c r="D421" s="346" t="s">
        <v>28</v>
      </c>
      <c r="E421" s="346" t="s">
        <v>28</v>
      </c>
      <c r="F421" s="162" t="s">
        <v>538</v>
      </c>
      <c r="G421" s="162">
        <v>1</v>
      </c>
      <c r="H421" s="345" t="s">
        <v>57</v>
      </c>
      <c r="I421" s="436">
        <f>1/4/35</f>
        <v>7.1428571428571426E-3</v>
      </c>
      <c r="J421" s="435">
        <v>5</v>
      </c>
      <c r="K421" s="451">
        <f t="shared" si="18"/>
        <v>1.4285714285714286E-3</v>
      </c>
    </row>
    <row r="422" spans="1:11" x14ac:dyDescent="0.25">
      <c r="A422" s="170">
        <v>2</v>
      </c>
      <c r="B422" s="166" t="s">
        <v>539</v>
      </c>
      <c r="C422" s="152"/>
      <c r="D422" s="147"/>
      <c r="E422" s="147"/>
      <c r="F422" s="148"/>
      <c r="G422" s="148"/>
      <c r="H422" s="152"/>
      <c r="I422" s="436"/>
      <c r="J422" s="435"/>
      <c r="K422" s="451"/>
    </row>
    <row r="423" spans="1:11" x14ac:dyDescent="0.25">
      <c r="A423" s="162"/>
      <c r="B423" s="191"/>
      <c r="C423" s="153" t="s">
        <v>540</v>
      </c>
      <c r="D423" s="346" t="s">
        <v>28</v>
      </c>
      <c r="E423" s="346" t="s">
        <v>28</v>
      </c>
      <c r="F423" s="162" t="s">
        <v>538</v>
      </c>
      <c r="G423" s="162">
        <v>1</v>
      </c>
      <c r="H423" s="345" t="s">
        <v>59</v>
      </c>
      <c r="I423" s="436">
        <f t="shared" ref="I423:I429" si="20">1/4/35</f>
        <v>7.1428571428571426E-3</v>
      </c>
      <c r="J423" s="435">
        <v>5</v>
      </c>
      <c r="K423" s="451">
        <f t="shared" si="18"/>
        <v>1.4285714285714286E-3</v>
      </c>
    </row>
    <row r="424" spans="1:11" x14ac:dyDescent="0.25">
      <c r="A424" s="148">
        <v>3</v>
      </c>
      <c r="B424" s="166" t="s">
        <v>541</v>
      </c>
      <c r="C424" s="152"/>
      <c r="D424" s="147"/>
      <c r="E424" s="147"/>
      <c r="F424" s="148"/>
      <c r="G424" s="148"/>
      <c r="H424" s="152"/>
      <c r="I424" s="436"/>
      <c r="J424" s="435"/>
      <c r="K424" s="451"/>
    </row>
    <row r="425" spans="1:11" x14ac:dyDescent="0.25">
      <c r="A425" s="162"/>
      <c r="B425" s="191"/>
      <c r="C425" s="153" t="s">
        <v>542</v>
      </c>
      <c r="D425" s="346" t="s">
        <v>28</v>
      </c>
      <c r="E425" s="346" t="s">
        <v>28</v>
      </c>
      <c r="F425" s="162" t="s">
        <v>538</v>
      </c>
      <c r="G425" s="162">
        <v>1</v>
      </c>
      <c r="H425" s="345" t="s">
        <v>59</v>
      </c>
      <c r="I425" s="436">
        <f t="shared" si="20"/>
        <v>7.1428571428571426E-3</v>
      </c>
      <c r="J425" s="435">
        <v>5</v>
      </c>
      <c r="K425" s="451">
        <f t="shared" si="18"/>
        <v>1.4285714285714286E-3</v>
      </c>
    </row>
    <row r="426" spans="1:11" x14ac:dyDescent="0.25">
      <c r="A426" s="170">
        <v>4</v>
      </c>
      <c r="B426" s="166" t="s">
        <v>543</v>
      </c>
      <c r="C426" s="152"/>
      <c r="D426" s="147"/>
      <c r="E426" s="147"/>
      <c r="F426" s="148"/>
      <c r="G426" s="148"/>
      <c r="H426" s="152"/>
      <c r="I426" s="436"/>
      <c r="J426" s="435"/>
      <c r="K426" s="451"/>
    </row>
    <row r="427" spans="1:11" x14ac:dyDescent="0.25">
      <c r="A427" s="162"/>
      <c r="B427" s="191"/>
      <c r="C427" s="153" t="s">
        <v>544</v>
      </c>
      <c r="D427" s="346" t="s">
        <v>28</v>
      </c>
      <c r="E427" s="346" t="s">
        <v>28</v>
      </c>
      <c r="F427" s="162" t="s">
        <v>538</v>
      </c>
      <c r="G427" s="162">
        <v>1</v>
      </c>
      <c r="H427" s="345" t="s">
        <v>59</v>
      </c>
      <c r="I427" s="436">
        <f t="shared" si="20"/>
        <v>7.1428571428571426E-3</v>
      </c>
      <c r="J427" s="435">
        <v>5</v>
      </c>
      <c r="K427" s="451">
        <f t="shared" si="18"/>
        <v>1.4285714285714286E-3</v>
      </c>
    </row>
    <row r="428" spans="1:11" x14ac:dyDescent="0.25">
      <c r="A428" s="148">
        <v>5</v>
      </c>
      <c r="B428" s="166" t="s">
        <v>529</v>
      </c>
      <c r="C428" s="152"/>
      <c r="D428" s="147"/>
      <c r="E428" s="147"/>
      <c r="F428" s="148"/>
      <c r="G428" s="148"/>
      <c r="H428" s="152"/>
      <c r="I428" s="436"/>
      <c r="J428" s="435"/>
      <c r="K428" s="451"/>
    </row>
    <row r="429" spans="1:11" x14ac:dyDescent="0.25">
      <c r="A429" s="162"/>
      <c r="B429" s="191"/>
      <c r="C429" s="153" t="s">
        <v>529</v>
      </c>
      <c r="D429" s="346" t="s">
        <v>28</v>
      </c>
      <c r="E429" s="346" t="s">
        <v>28</v>
      </c>
      <c r="F429" s="162" t="s">
        <v>538</v>
      </c>
      <c r="G429" s="162">
        <v>1</v>
      </c>
      <c r="H429" s="345" t="s">
        <v>59</v>
      </c>
      <c r="I429" s="436">
        <f t="shared" si="20"/>
        <v>7.1428571428571426E-3</v>
      </c>
      <c r="J429" s="435">
        <v>5</v>
      </c>
      <c r="K429" s="451">
        <f t="shared" si="18"/>
        <v>1.4285714285714286E-3</v>
      </c>
    </row>
    <row r="430" spans="1:11" x14ac:dyDescent="0.25">
      <c r="A430" s="259"/>
      <c r="F430" s="157"/>
      <c r="G430" s="157"/>
    </row>
    <row r="431" spans="1:11" s="311" customFormat="1" x14ac:dyDescent="0.25">
      <c r="A431" s="417" t="s">
        <v>724</v>
      </c>
      <c r="B431" s="417"/>
      <c r="C431" s="417"/>
      <c r="D431" s="417"/>
      <c r="E431" s="417"/>
      <c r="F431" s="417"/>
      <c r="G431" s="417"/>
      <c r="H431" s="417"/>
      <c r="I431" s="431"/>
      <c r="J431" s="432"/>
      <c r="K431" s="450"/>
    </row>
    <row r="432" spans="1:11" s="320" customFormat="1" ht="12.75" x14ac:dyDescent="0.25">
      <c r="A432" s="469" t="s">
        <v>0</v>
      </c>
      <c r="B432" s="469" t="s">
        <v>20</v>
      </c>
      <c r="C432" s="469" t="s">
        <v>1</v>
      </c>
      <c r="D432" s="471" t="s">
        <v>2</v>
      </c>
      <c r="E432" s="472"/>
      <c r="F432" s="469" t="s">
        <v>37</v>
      </c>
      <c r="G432" s="469" t="s">
        <v>38</v>
      </c>
      <c r="H432" s="469" t="s">
        <v>3</v>
      </c>
      <c r="I432" s="473" t="s">
        <v>3193</v>
      </c>
      <c r="J432" s="475" t="s">
        <v>3189</v>
      </c>
      <c r="K432" s="477" t="s">
        <v>3190</v>
      </c>
    </row>
    <row r="433" spans="1:11" s="320" customFormat="1" ht="12.75" x14ac:dyDescent="0.25">
      <c r="A433" s="470"/>
      <c r="B433" s="470"/>
      <c r="C433" s="470"/>
      <c r="D433" s="2" t="s">
        <v>39</v>
      </c>
      <c r="E433" s="2" t="s">
        <v>4</v>
      </c>
      <c r="F433" s="470"/>
      <c r="G433" s="470"/>
      <c r="H433" s="470"/>
      <c r="I433" s="474"/>
      <c r="J433" s="476"/>
      <c r="K433" s="478"/>
    </row>
    <row r="434" spans="1:11" x14ac:dyDescent="0.25">
      <c r="A434" s="148" t="s">
        <v>40</v>
      </c>
      <c r="B434" s="166" t="s">
        <v>21</v>
      </c>
      <c r="C434" s="152"/>
      <c r="D434" s="147"/>
      <c r="E434" s="147"/>
      <c r="F434" s="148"/>
      <c r="G434" s="148"/>
      <c r="H434" s="152"/>
      <c r="I434" s="436"/>
      <c r="J434" s="435"/>
      <c r="K434" s="452"/>
    </row>
    <row r="435" spans="1:11" ht="30" x14ac:dyDescent="0.25">
      <c r="A435" s="345" t="s">
        <v>725</v>
      </c>
      <c r="B435" s="165"/>
      <c r="C435" s="153" t="s">
        <v>545</v>
      </c>
      <c r="D435" s="346" t="s">
        <v>28</v>
      </c>
      <c r="E435" s="147"/>
      <c r="F435" s="345" t="s">
        <v>34</v>
      </c>
      <c r="G435" s="345" t="s">
        <v>546</v>
      </c>
      <c r="H435" s="345"/>
      <c r="I435" s="436">
        <f>1/20/35</f>
        <v>1.4285714285714286E-3</v>
      </c>
      <c r="J435" s="435">
        <v>5</v>
      </c>
      <c r="K435" s="451">
        <f t="shared" ref="K435:K486" si="21">I435/J435</f>
        <v>2.8571428571428574E-4</v>
      </c>
    </row>
    <row r="436" spans="1:11" ht="30" x14ac:dyDescent="0.25">
      <c r="A436" s="345" t="s">
        <v>726</v>
      </c>
      <c r="B436" s="165"/>
      <c r="C436" s="153" t="s">
        <v>547</v>
      </c>
      <c r="D436" s="346" t="s">
        <v>28</v>
      </c>
      <c r="E436" s="147"/>
      <c r="F436" s="345" t="s">
        <v>34</v>
      </c>
      <c r="G436" s="345" t="s">
        <v>548</v>
      </c>
      <c r="H436" s="345"/>
      <c r="I436" s="436">
        <f>3/20/35</f>
        <v>4.2857142857142859E-3</v>
      </c>
      <c r="J436" s="435">
        <v>5</v>
      </c>
      <c r="K436" s="451">
        <f t="shared" si="21"/>
        <v>8.5714285714285721E-4</v>
      </c>
    </row>
    <row r="437" spans="1:11" ht="30" x14ac:dyDescent="0.25">
      <c r="A437" s="345" t="s">
        <v>727</v>
      </c>
      <c r="B437" s="165"/>
      <c r="C437" s="153" t="s">
        <v>549</v>
      </c>
      <c r="D437" s="346" t="s">
        <v>28</v>
      </c>
      <c r="E437" s="346" t="s">
        <v>28</v>
      </c>
      <c r="F437" s="345" t="s">
        <v>34</v>
      </c>
      <c r="G437" s="345" t="s">
        <v>546</v>
      </c>
      <c r="H437" s="345"/>
      <c r="I437" s="436">
        <f>1/20/35</f>
        <v>1.4285714285714286E-3</v>
      </c>
      <c r="J437" s="435">
        <v>5</v>
      </c>
      <c r="K437" s="451">
        <f t="shared" si="21"/>
        <v>2.8571428571428574E-4</v>
      </c>
    </row>
    <row r="438" spans="1:11" ht="30" x14ac:dyDescent="0.25">
      <c r="A438" s="345" t="s">
        <v>728</v>
      </c>
      <c r="B438" s="165"/>
      <c r="C438" s="153" t="s">
        <v>550</v>
      </c>
      <c r="D438" s="346" t="s">
        <v>28</v>
      </c>
      <c r="E438" s="346" t="s">
        <v>28</v>
      </c>
      <c r="F438" s="345" t="s">
        <v>34</v>
      </c>
      <c r="G438" s="345" t="s">
        <v>551</v>
      </c>
      <c r="H438" s="345"/>
      <c r="I438" s="436">
        <f>4/20/35</f>
        <v>5.7142857142857143E-3</v>
      </c>
      <c r="J438" s="435">
        <v>5</v>
      </c>
      <c r="K438" s="451">
        <f t="shared" si="21"/>
        <v>1.1428571428571429E-3</v>
      </c>
    </row>
    <row r="439" spans="1:11" x14ac:dyDescent="0.25">
      <c r="A439" s="345" t="s">
        <v>729</v>
      </c>
      <c r="B439" s="165"/>
      <c r="C439" s="153" t="s">
        <v>552</v>
      </c>
      <c r="D439" s="346" t="s">
        <v>28</v>
      </c>
      <c r="E439" s="346" t="s">
        <v>28</v>
      </c>
      <c r="F439" s="345" t="s">
        <v>13</v>
      </c>
      <c r="G439" s="345" t="s">
        <v>114</v>
      </c>
      <c r="H439" s="345"/>
      <c r="I439" s="436">
        <f>1/20/35</f>
        <v>1.4285714285714286E-3</v>
      </c>
      <c r="J439" s="435">
        <v>5</v>
      </c>
      <c r="K439" s="451">
        <f t="shared" si="21"/>
        <v>2.8571428571428574E-4</v>
      </c>
    </row>
    <row r="440" spans="1:11" ht="30" x14ac:dyDescent="0.25">
      <c r="A440" s="345" t="s">
        <v>730</v>
      </c>
      <c r="B440" s="165"/>
      <c r="C440" s="153" t="s">
        <v>553</v>
      </c>
      <c r="D440" s="346" t="s">
        <v>28</v>
      </c>
      <c r="E440" s="346" t="s">
        <v>28</v>
      </c>
      <c r="F440" s="345" t="s">
        <v>34</v>
      </c>
      <c r="G440" s="345" t="s">
        <v>554</v>
      </c>
      <c r="H440" s="345"/>
      <c r="I440" s="436">
        <f>20/20/35</f>
        <v>2.8571428571428571E-2</v>
      </c>
      <c r="J440" s="435">
        <v>5</v>
      </c>
      <c r="K440" s="451">
        <f t="shared" si="21"/>
        <v>5.7142857142857143E-3</v>
      </c>
    </row>
    <row r="441" spans="1:11" ht="30" x14ac:dyDescent="0.25">
      <c r="A441" s="345" t="s">
        <v>731</v>
      </c>
      <c r="B441" s="165"/>
      <c r="C441" s="153" t="s">
        <v>555</v>
      </c>
      <c r="D441" s="346" t="s">
        <v>28</v>
      </c>
      <c r="E441" s="346" t="s">
        <v>28</v>
      </c>
      <c r="F441" s="345" t="s">
        <v>34</v>
      </c>
      <c r="G441" s="345" t="s">
        <v>556</v>
      </c>
      <c r="H441" s="153"/>
      <c r="I441" s="436">
        <f>2/20/35</f>
        <v>2.8571428571428571E-3</v>
      </c>
      <c r="J441" s="435">
        <v>5</v>
      </c>
      <c r="K441" s="451">
        <f t="shared" si="21"/>
        <v>5.7142857142857147E-4</v>
      </c>
    </row>
    <row r="442" spans="1:11" ht="30" x14ac:dyDescent="0.25">
      <c r="A442" s="345" t="s">
        <v>732</v>
      </c>
      <c r="B442" s="165"/>
      <c r="C442" s="153" t="s">
        <v>557</v>
      </c>
      <c r="D442" s="147"/>
      <c r="E442" s="346" t="s">
        <v>28</v>
      </c>
      <c r="F442" s="345" t="s">
        <v>34</v>
      </c>
      <c r="G442" s="345" t="s">
        <v>554</v>
      </c>
      <c r="H442" s="345"/>
      <c r="I442" s="436">
        <f>20/20/35</f>
        <v>2.8571428571428571E-2</v>
      </c>
      <c r="J442" s="435">
        <v>5</v>
      </c>
      <c r="K442" s="451">
        <f t="shared" si="21"/>
        <v>5.7142857142857143E-3</v>
      </c>
    </row>
    <row r="443" spans="1:11" ht="30" x14ac:dyDescent="0.25">
      <c r="A443" s="345" t="s">
        <v>733</v>
      </c>
      <c r="B443" s="165"/>
      <c r="C443" s="153" t="s">
        <v>558</v>
      </c>
      <c r="D443" s="147"/>
      <c r="E443" s="346" t="s">
        <v>28</v>
      </c>
      <c r="F443" s="345" t="s">
        <v>34</v>
      </c>
      <c r="G443" s="345" t="s">
        <v>546</v>
      </c>
      <c r="H443" s="345"/>
      <c r="I443" s="436">
        <f>1/20/35</f>
        <v>1.4285714285714286E-3</v>
      </c>
      <c r="J443" s="435">
        <v>5</v>
      </c>
      <c r="K443" s="451">
        <f t="shared" si="21"/>
        <v>2.8571428571428574E-4</v>
      </c>
    </row>
    <row r="444" spans="1:11" ht="45" x14ac:dyDescent="0.25">
      <c r="A444" s="345" t="s">
        <v>734</v>
      </c>
      <c r="B444" s="165"/>
      <c r="C444" s="153" t="s">
        <v>559</v>
      </c>
      <c r="D444" s="346" t="s">
        <v>28</v>
      </c>
      <c r="E444" s="346" t="s">
        <v>28</v>
      </c>
      <c r="F444" s="345" t="s">
        <v>560</v>
      </c>
      <c r="G444" s="345" t="s">
        <v>561</v>
      </c>
      <c r="H444" s="345"/>
      <c r="I444" s="436">
        <f>2/20/35</f>
        <v>2.8571428571428571E-3</v>
      </c>
      <c r="J444" s="435">
        <v>5</v>
      </c>
      <c r="K444" s="451">
        <f t="shared" si="21"/>
        <v>5.7142857142857147E-4</v>
      </c>
    </row>
    <row r="445" spans="1:11" x14ac:dyDescent="0.25">
      <c r="A445" s="148" t="s">
        <v>50</v>
      </c>
      <c r="B445" s="166" t="s">
        <v>562</v>
      </c>
      <c r="C445" s="152"/>
      <c r="D445" s="147"/>
      <c r="E445" s="147"/>
      <c r="F445" s="148"/>
      <c r="G445" s="148"/>
      <c r="H445" s="152"/>
      <c r="I445" s="436"/>
      <c r="J445" s="435"/>
      <c r="K445" s="451"/>
    </row>
    <row r="446" spans="1:11" x14ac:dyDescent="0.25">
      <c r="A446" s="148">
        <v>1</v>
      </c>
      <c r="B446" s="166" t="s">
        <v>563</v>
      </c>
      <c r="C446" s="152"/>
      <c r="D446" s="147"/>
      <c r="E446" s="147"/>
      <c r="F446" s="148"/>
      <c r="G446" s="148"/>
      <c r="H446" s="152"/>
      <c r="I446" s="436"/>
      <c r="J446" s="435"/>
      <c r="K446" s="451"/>
    </row>
    <row r="447" spans="1:11" ht="30" x14ac:dyDescent="0.25">
      <c r="A447" s="345" t="s">
        <v>67</v>
      </c>
      <c r="B447" s="165"/>
      <c r="C447" s="153" t="s">
        <v>564</v>
      </c>
      <c r="D447" s="189" t="s">
        <v>28</v>
      </c>
      <c r="E447" s="189" t="s">
        <v>28</v>
      </c>
      <c r="F447" s="154" t="s">
        <v>13</v>
      </c>
      <c r="G447" s="154" t="s">
        <v>2684</v>
      </c>
      <c r="H447" s="153" t="s">
        <v>54</v>
      </c>
      <c r="I447" s="436">
        <f>6/12/35</f>
        <v>1.4285714285714285E-2</v>
      </c>
      <c r="J447" s="435">
        <v>5</v>
      </c>
      <c r="K447" s="451">
        <f t="shared" si="21"/>
        <v>2.8571428571428571E-3</v>
      </c>
    </row>
    <row r="448" spans="1:11" ht="30" x14ac:dyDescent="0.25">
      <c r="A448" s="345" t="s">
        <v>80</v>
      </c>
      <c r="B448" s="166"/>
      <c r="C448" s="153" t="s">
        <v>565</v>
      </c>
      <c r="D448" s="421"/>
      <c r="E448" s="421"/>
      <c r="F448" s="422"/>
      <c r="G448" s="422"/>
      <c r="H448" s="153" t="s">
        <v>54</v>
      </c>
      <c r="I448" s="436">
        <f>6/12/35</f>
        <v>1.4285714285714285E-2</v>
      </c>
      <c r="J448" s="435">
        <v>5</v>
      </c>
      <c r="K448" s="451">
        <f t="shared" si="21"/>
        <v>2.8571428571428571E-3</v>
      </c>
    </row>
    <row r="449" spans="1:11" ht="30" x14ac:dyDescent="0.25">
      <c r="A449" s="345" t="s">
        <v>170</v>
      </c>
      <c r="B449" s="165"/>
      <c r="C449" s="153" t="s">
        <v>566</v>
      </c>
      <c r="D449" s="346" t="s">
        <v>28</v>
      </c>
      <c r="E449" s="346" t="s">
        <v>28</v>
      </c>
      <c r="F449" s="345" t="s">
        <v>34</v>
      </c>
      <c r="G449" s="345" t="s">
        <v>548</v>
      </c>
      <c r="H449" s="153" t="s">
        <v>54</v>
      </c>
      <c r="I449" s="436">
        <f>3/12/35</f>
        <v>7.1428571428571426E-3</v>
      </c>
      <c r="J449" s="435">
        <v>5</v>
      </c>
      <c r="K449" s="451">
        <f t="shared" si="21"/>
        <v>1.4285714285714286E-3</v>
      </c>
    </row>
    <row r="450" spans="1:11" ht="30" x14ac:dyDescent="0.25">
      <c r="A450" s="345" t="s">
        <v>174</v>
      </c>
      <c r="B450" s="165"/>
      <c r="C450" s="153" t="s">
        <v>567</v>
      </c>
      <c r="D450" s="346" t="s">
        <v>28</v>
      </c>
      <c r="E450" s="346" t="s">
        <v>28</v>
      </c>
      <c r="F450" s="345" t="s">
        <v>13</v>
      </c>
      <c r="G450" s="345" t="s">
        <v>2684</v>
      </c>
      <c r="H450" s="153" t="s">
        <v>568</v>
      </c>
      <c r="I450" s="436">
        <f>6/12/35</f>
        <v>1.4285714285714285E-2</v>
      </c>
      <c r="J450" s="435">
        <v>5</v>
      </c>
      <c r="K450" s="451">
        <f t="shared" si="21"/>
        <v>2.8571428571428571E-3</v>
      </c>
    </row>
    <row r="451" spans="1:11" ht="30" x14ac:dyDescent="0.25">
      <c r="A451" s="345" t="s">
        <v>177</v>
      </c>
      <c r="B451" s="165"/>
      <c r="C451" s="153" t="s">
        <v>569</v>
      </c>
      <c r="D451" s="346" t="s">
        <v>28</v>
      </c>
      <c r="E451" s="346" t="s">
        <v>28</v>
      </c>
      <c r="F451" s="345" t="s">
        <v>13</v>
      </c>
      <c r="G451" s="345" t="s">
        <v>2685</v>
      </c>
      <c r="H451" s="153" t="s">
        <v>568</v>
      </c>
      <c r="I451" s="436">
        <f>3/12/35</f>
        <v>7.1428571428571426E-3</v>
      </c>
      <c r="J451" s="435">
        <v>5</v>
      </c>
      <c r="K451" s="451">
        <f t="shared" si="21"/>
        <v>1.4285714285714286E-3</v>
      </c>
    </row>
    <row r="452" spans="1:11" ht="30" x14ac:dyDescent="0.25">
      <c r="A452" s="345" t="s">
        <v>570</v>
      </c>
      <c r="B452" s="165"/>
      <c r="C452" s="153" t="s">
        <v>571</v>
      </c>
      <c r="D452" s="346" t="s">
        <v>28</v>
      </c>
      <c r="E452" s="346" t="s">
        <v>28</v>
      </c>
      <c r="F452" s="345" t="s">
        <v>13</v>
      </c>
      <c r="G452" s="345" t="s">
        <v>572</v>
      </c>
      <c r="H452" s="153" t="s">
        <v>57</v>
      </c>
      <c r="I452" s="436">
        <f>2/4/35</f>
        <v>1.4285714285714285E-2</v>
      </c>
      <c r="J452" s="435">
        <v>5</v>
      </c>
      <c r="K452" s="451">
        <f t="shared" si="21"/>
        <v>2.8571428571428571E-3</v>
      </c>
    </row>
    <row r="453" spans="1:11" ht="30" x14ac:dyDescent="0.25">
      <c r="A453" s="345" t="s">
        <v>573</v>
      </c>
      <c r="B453" s="165"/>
      <c r="C453" s="153" t="s">
        <v>574</v>
      </c>
      <c r="D453" s="147"/>
      <c r="E453" s="346" t="s">
        <v>28</v>
      </c>
      <c r="F453" s="345" t="s">
        <v>100</v>
      </c>
      <c r="G453" s="345" t="s">
        <v>575</v>
      </c>
      <c r="H453" s="345" t="s">
        <v>576</v>
      </c>
      <c r="I453" s="436">
        <f>20/8/35</f>
        <v>7.1428571428571425E-2</v>
      </c>
      <c r="J453" s="435">
        <v>3</v>
      </c>
      <c r="K453" s="451">
        <f t="shared" si="21"/>
        <v>2.3809523809523808E-2</v>
      </c>
    </row>
    <row r="454" spans="1:11" ht="30" x14ac:dyDescent="0.25">
      <c r="A454" s="345" t="s">
        <v>577</v>
      </c>
      <c r="B454" s="166"/>
      <c r="C454" s="153" t="s">
        <v>578</v>
      </c>
      <c r="D454" s="346" t="s">
        <v>28</v>
      </c>
      <c r="E454" s="346" t="s">
        <v>28</v>
      </c>
      <c r="F454" s="345" t="s">
        <v>34</v>
      </c>
      <c r="G454" s="345" t="s">
        <v>579</v>
      </c>
      <c r="H454" s="153" t="s">
        <v>59</v>
      </c>
      <c r="I454" s="436">
        <f>2/4/35</f>
        <v>1.4285714285714285E-2</v>
      </c>
      <c r="J454" s="435">
        <v>5</v>
      </c>
      <c r="K454" s="451">
        <f t="shared" si="21"/>
        <v>2.8571428571428571E-3</v>
      </c>
    </row>
    <row r="455" spans="1:11" ht="30" x14ac:dyDescent="0.25">
      <c r="A455" s="148">
        <v>2</v>
      </c>
      <c r="B455" s="166" t="s">
        <v>580</v>
      </c>
      <c r="C455" s="152"/>
      <c r="D455" s="147"/>
      <c r="E455" s="147"/>
      <c r="F455" s="148"/>
      <c r="G455" s="148"/>
      <c r="H455" s="345" t="s">
        <v>110</v>
      </c>
      <c r="I455" s="436"/>
      <c r="J455" s="435"/>
      <c r="K455" s="451"/>
    </row>
    <row r="456" spans="1:11" ht="30" x14ac:dyDescent="0.25">
      <c r="A456" s="345" t="s">
        <v>32</v>
      </c>
      <c r="B456" s="165"/>
      <c r="C456" s="164" t="s">
        <v>581</v>
      </c>
      <c r="D456" s="147"/>
      <c r="E456" s="346" t="s">
        <v>28</v>
      </c>
      <c r="F456" s="345" t="s">
        <v>34</v>
      </c>
      <c r="G456" s="345" t="s">
        <v>582</v>
      </c>
      <c r="H456" s="153" t="s">
        <v>583</v>
      </c>
      <c r="I456" s="436">
        <f>35/8/35</f>
        <v>0.125</v>
      </c>
      <c r="J456" s="435">
        <v>3</v>
      </c>
      <c r="K456" s="451">
        <f t="shared" si="21"/>
        <v>4.1666666666666664E-2</v>
      </c>
    </row>
    <row r="457" spans="1:11" ht="30" x14ac:dyDescent="0.25">
      <c r="A457" s="345" t="s">
        <v>90</v>
      </c>
      <c r="B457" s="166"/>
      <c r="C457" s="164" t="s">
        <v>569</v>
      </c>
      <c r="D457" s="147"/>
      <c r="E457" s="346" t="s">
        <v>28</v>
      </c>
      <c r="F457" s="345" t="s">
        <v>34</v>
      </c>
      <c r="G457" s="345" t="s">
        <v>582</v>
      </c>
      <c r="H457" s="153"/>
      <c r="I457" s="436">
        <f>35/8/35</f>
        <v>0.125</v>
      </c>
      <c r="J457" s="435">
        <v>3</v>
      </c>
      <c r="K457" s="451">
        <f t="shared" si="21"/>
        <v>4.1666666666666664E-2</v>
      </c>
    </row>
    <row r="458" spans="1:11" ht="30" x14ac:dyDescent="0.25">
      <c r="A458" s="345" t="s">
        <v>94</v>
      </c>
      <c r="B458" s="165"/>
      <c r="C458" s="164" t="s">
        <v>584</v>
      </c>
      <c r="D458" s="346" t="s">
        <v>28</v>
      </c>
      <c r="E458" s="346" t="s">
        <v>28</v>
      </c>
      <c r="F458" s="345" t="s">
        <v>34</v>
      </c>
      <c r="G458" s="345" t="s">
        <v>582</v>
      </c>
      <c r="H458" s="153"/>
      <c r="I458" s="436">
        <f>35/8/35</f>
        <v>0.125</v>
      </c>
      <c r="J458" s="435">
        <v>3</v>
      </c>
      <c r="K458" s="451">
        <f t="shared" si="21"/>
        <v>4.1666666666666664E-2</v>
      </c>
    </row>
    <row r="459" spans="1:11" x14ac:dyDescent="0.25">
      <c r="A459" s="148" t="s">
        <v>132</v>
      </c>
      <c r="B459" s="166" t="s">
        <v>585</v>
      </c>
      <c r="C459" s="152"/>
      <c r="D459" s="147"/>
      <c r="E459" s="147"/>
      <c r="F459" s="148"/>
      <c r="G459" s="148"/>
      <c r="H459" s="152"/>
      <c r="I459" s="436"/>
      <c r="J459" s="435"/>
      <c r="K459" s="451"/>
    </row>
    <row r="460" spans="1:11" x14ac:dyDescent="0.25">
      <c r="A460" s="148"/>
      <c r="B460" s="324" t="s">
        <v>586</v>
      </c>
      <c r="C460" s="325"/>
      <c r="D460" s="186"/>
      <c r="E460" s="186"/>
      <c r="F460" s="187"/>
      <c r="G460" s="187"/>
      <c r="H460" s="325"/>
      <c r="I460" s="436"/>
      <c r="J460" s="435"/>
      <c r="K460" s="451"/>
    </row>
    <row r="461" spans="1:11" ht="30" x14ac:dyDescent="0.25">
      <c r="A461" s="148">
        <v>1</v>
      </c>
      <c r="B461" s="166" t="s">
        <v>587</v>
      </c>
      <c r="C461" s="152"/>
      <c r="D461" s="147"/>
      <c r="E461" s="147"/>
      <c r="F461" s="148"/>
      <c r="G461" s="148"/>
      <c r="H461" s="345" t="s">
        <v>588</v>
      </c>
      <c r="I461" s="436"/>
      <c r="J461" s="435"/>
      <c r="K461" s="451"/>
    </row>
    <row r="462" spans="1:11" ht="30" x14ac:dyDescent="0.25">
      <c r="A462" s="345" t="s">
        <v>67</v>
      </c>
      <c r="B462" s="165"/>
      <c r="C462" s="153" t="s">
        <v>589</v>
      </c>
      <c r="D462" s="346" t="s">
        <v>28</v>
      </c>
      <c r="E462" s="346" t="s">
        <v>28</v>
      </c>
      <c r="F462" s="345" t="s">
        <v>422</v>
      </c>
      <c r="G462" s="345" t="s">
        <v>590</v>
      </c>
      <c r="H462" s="345"/>
      <c r="I462" s="436">
        <f>20/20/35</f>
        <v>2.8571428571428571E-2</v>
      </c>
      <c r="J462" s="435">
        <v>3</v>
      </c>
      <c r="K462" s="451">
        <f t="shared" si="21"/>
        <v>9.5238095238095229E-3</v>
      </c>
    </row>
    <row r="463" spans="1:11" ht="30" x14ac:dyDescent="0.25">
      <c r="A463" s="345" t="s">
        <v>80</v>
      </c>
      <c r="B463" s="165"/>
      <c r="C463" s="153" t="s">
        <v>591</v>
      </c>
      <c r="D463" s="346" t="s">
        <v>28</v>
      </c>
      <c r="E463" s="346" t="s">
        <v>28</v>
      </c>
      <c r="F463" s="345" t="s">
        <v>13</v>
      </c>
      <c r="G463" s="345" t="s">
        <v>572</v>
      </c>
      <c r="H463" s="153"/>
      <c r="I463" s="436">
        <f>2/20/35</f>
        <v>2.8571428571428571E-3</v>
      </c>
      <c r="J463" s="435">
        <v>5</v>
      </c>
      <c r="K463" s="451">
        <f t="shared" si="21"/>
        <v>5.7142857142857147E-4</v>
      </c>
    </row>
    <row r="464" spans="1:11" ht="30" x14ac:dyDescent="0.25">
      <c r="A464" s="148">
        <v>2</v>
      </c>
      <c r="B464" s="166" t="s">
        <v>592</v>
      </c>
      <c r="C464" s="152"/>
      <c r="D464" s="147"/>
      <c r="E464" s="147"/>
      <c r="F464" s="345"/>
      <c r="G464" s="345"/>
      <c r="H464" s="345" t="s">
        <v>588</v>
      </c>
      <c r="I464" s="436"/>
      <c r="J464" s="435"/>
      <c r="K464" s="451"/>
    </row>
    <row r="465" spans="1:11" ht="30" x14ac:dyDescent="0.25">
      <c r="A465" s="345" t="s">
        <v>32</v>
      </c>
      <c r="B465" s="165"/>
      <c r="C465" s="153" t="s">
        <v>593</v>
      </c>
      <c r="D465" s="346" t="s">
        <v>28</v>
      </c>
      <c r="E465" s="346" t="s">
        <v>28</v>
      </c>
      <c r="F465" s="345" t="s">
        <v>422</v>
      </c>
      <c r="G465" s="345" t="s">
        <v>590</v>
      </c>
      <c r="H465" s="345"/>
      <c r="I465" s="436">
        <f>20/20/35</f>
        <v>2.8571428571428571E-2</v>
      </c>
      <c r="J465" s="435">
        <v>3</v>
      </c>
      <c r="K465" s="451">
        <f t="shared" si="21"/>
        <v>9.5238095238095229E-3</v>
      </c>
    </row>
    <row r="466" spans="1:11" ht="30" x14ac:dyDescent="0.25">
      <c r="A466" s="345" t="s">
        <v>90</v>
      </c>
      <c r="B466" s="166"/>
      <c r="C466" s="153" t="s">
        <v>594</v>
      </c>
      <c r="D466" s="346" t="s">
        <v>28</v>
      </c>
      <c r="E466" s="346" t="s">
        <v>28</v>
      </c>
      <c r="F466" s="345" t="s">
        <v>13</v>
      </c>
      <c r="G466" s="345" t="s">
        <v>572</v>
      </c>
      <c r="H466" s="153"/>
      <c r="I466" s="436">
        <f>2/20/35</f>
        <v>2.8571428571428571E-3</v>
      </c>
      <c r="J466" s="435">
        <v>5</v>
      </c>
      <c r="K466" s="451">
        <f t="shared" si="21"/>
        <v>5.7142857142857147E-4</v>
      </c>
    </row>
    <row r="467" spans="1:11" ht="30" x14ac:dyDescent="0.25">
      <c r="A467" s="148">
        <v>3</v>
      </c>
      <c r="B467" s="166" t="s">
        <v>595</v>
      </c>
      <c r="C467" s="152"/>
      <c r="D467" s="147"/>
      <c r="E467" s="147"/>
      <c r="F467" s="148"/>
      <c r="G467" s="148"/>
      <c r="H467" s="345" t="s">
        <v>588</v>
      </c>
      <c r="I467" s="436"/>
      <c r="J467" s="435"/>
      <c r="K467" s="451"/>
    </row>
    <row r="468" spans="1:11" ht="30" x14ac:dyDescent="0.25">
      <c r="A468" s="345" t="s">
        <v>103</v>
      </c>
      <c r="B468" s="166"/>
      <c r="C468" s="153" t="s">
        <v>596</v>
      </c>
      <c r="D468" s="346"/>
      <c r="E468" s="346" t="s">
        <v>28</v>
      </c>
      <c r="F468" s="345" t="s">
        <v>422</v>
      </c>
      <c r="G468" s="345" t="s">
        <v>590</v>
      </c>
      <c r="H468" s="153"/>
      <c r="I468" s="436">
        <f>20/20/35</f>
        <v>2.8571428571428571E-2</v>
      </c>
      <c r="J468" s="435">
        <v>3</v>
      </c>
      <c r="K468" s="451">
        <f t="shared" si="21"/>
        <v>9.5238095238095229E-3</v>
      </c>
    </row>
    <row r="469" spans="1:11" ht="30" x14ac:dyDescent="0.25">
      <c r="A469" s="345" t="s">
        <v>192</v>
      </c>
      <c r="B469" s="165"/>
      <c r="C469" s="153" t="s">
        <v>597</v>
      </c>
      <c r="D469" s="346" t="s">
        <v>28</v>
      </c>
      <c r="E469" s="346" t="s">
        <v>28</v>
      </c>
      <c r="F469" s="345" t="s">
        <v>13</v>
      </c>
      <c r="G469" s="345" t="s">
        <v>572</v>
      </c>
      <c r="H469" s="153"/>
      <c r="I469" s="436">
        <f>2/20/35</f>
        <v>2.8571428571428571E-3</v>
      </c>
      <c r="J469" s="435">
        <v>5</v>
      </c>
      <c r="K469" s="451">
        <f t="shared" si="21"/>
        <v>5.7142857142857147E-4</v>
      </c>
    </row>
    <row r="470" spans="1:11" ht="30" x14ac:dyDescent="0.25">
      <c r="A470" s="148">
        <v>4</v>
      </c>
      <c r="B470" s="166" t="s">
        <v>598</v>
      </c>
      <c r="C470" s="153"/>
      <c r="D470" s="147"/>
      <c r="E470" s="346"/>
      <c r="F470" s="345"/>
      <c r="G470" s="345"/>
      <c r="H470" s="345" t="s">
        <v>599</v>
      </c>
      <c r="I470" s="436"/>
      <c r="J470" s="435"/>
      <c r="K470" s="451"/>
    </row>
    <row r="471" spans="1:11" ht="30" x14ac:dyDescent="0.25">
      <c r="A471" s="345" t="s">
        <v>198</v>
      </c>
      <c r="B471" s="165"/>
      <c r="C471" s="153" t="s">
        <v>600</v>
      </c>
      <c r="D471" s="346" t="s">
        <v>28</v>
      </c>
      <c r="E471" s="346" t="s">
        <v>28</v>
      </c>
      <c r="F471" s="345" t="s">
        <v>422</v>
      </c>
      <c r="G471" s="345" t="s">
        <v>601</v>
      </c>
      <c r="H471" s="153"/>
      <c r="I471" s="436">
        <f>30/20/35</f>
        <v>4.2857142857142858E-2</v>
      </c>
      <c r="J471" s="435">
        <v>3</v>
      </c>
      <c r="K471" s="451">
        <f t="shared" si="21"/>
        <v>1.4285714285714285E-2</v>
      </c>
    </row>
    <row r="472" spans="1:11" ht="30" x14ac:dyDescent="0.25">
      <c r="A472" s="345" t="s">
        <v>201</v>
      </c>
      <c r="B472" s="165"/>
      <c r="C472" s="153" t="s">
        <v>602</v>
      </c>
      <c r="D472" s="346" t="s">
        <v>28</v>
      </c>
      <c r="E472" s="346" t="s">
        <v>28</v>
      </c>
      <c r="F472" s="345" t="s">
        <v>13</v>
      </c>
      <c r="G472" s="345" t="s">
        <v>603</v>
      </c>
      <c r="H472" s="153"/>
      <c r="I472" s="436">
        <f>3/20/35</f>
        <v>4.2857142857142859E-3</v>
      </c>
      <c r="J472" s="435">
        <v>5</v>
      </c>
      <c r="K472" s="451">
        <f t="shared" si="21"/>
        <v>8.5714285714285721E-4</v>
      </c>
    </row>
    <row r="473" spans="1:11" ht="30" x14ac:dyDescent="0.25">
      <c r="A473" s="148">
        <v>5</v>
      </c>
      <c r="B473" s="166" t="s">
        <v>604</v>
      </c>
      <c r="C473" s="152"/>
      <c r="D473" s="147"/>
      <c r="E473" s="147"/>
      <c r="F473" s="148"/>
      <c r="G473" s="148"/>
      <c r="H473" s="345" t="s">
        <v>599</v>
      </c>
      <c r="I473" s="436"/>
      <c r="J473" s="435"/>
      <c r="K473" s="451"/>
    </row>
    <row r="474" spans="1:11" ht="30" x14ac:dyDescent="0.25">
      <c r="A474" s="345" t="s">
        <v>211</v>
      </c>
      <c r="B474" s="165"/>
      <c r="C474" s="153" t="s">
        <v>605</v>
      </c>
      <c r="D474" s="147"/>
      <c r="E474" s="346" t="s">
        <v>28</v>
      </c>
      <c r="F474" s="345" t="s">
        <v>13</v>
      </c>
      <c r="G474" s="345" t="s">
        <v>2686</v>
      </c>
      <c r="H474" s="153"/>
      <c r="I474" s="436">
        <f>20/20/35</f>
        <v>2.8571428571428571E-2</v>
      </c>
      <c r="J474" s="435">
        <v>5</v>
      </c>
      <c r="K474" s="451">
        <f t="shared" si="21"/>
        <v>5.7142857142857143E-3</v>
      </c>
    </row>
    <row r="475" spans="1:11" x14ac:dyDescent="0.25">
      <c r="A475" s="345" t="s">
        <v>214</v>
      </c>
      <c r="B475" s="165"/>
      <c r="C475" s="153" t="s">
        <v>606</v>
      </c>
      <c r="D475" s="346" t="s">
        <v>28</v>
      </c>
      <c r="E475" s="147"/>
      <c r="F475" s="345" t="s">
        <v>13</v>
      </c>
      <c r="G475" s="345" t="s">
        <v>148</v>
      </c>
      <c r="H475" s="153"/>
      <c r="I475" s="436">
        <f>1/20/35</f>
        <v>1.4285714285714286E-3</v>
      </c>
      <c r="J475" s="435">
        <v>5</v>
      </c>
      <c r="K475" s="451">
        <f t="shared" si="21"/>
        <v>2.8571428571428574E-4</v>
      </c>
    </row>
    <row r="476" spans="1:11" ht="30" x14ac:dyDescent="0.25">
      <c r="A476" s="148">
        <v>6</v>
      </c>
      <c r="B476" s="166" t="s">
        <v>607</v>
      </c>
      <c r="C476" s="152"/>
      <c r="D476" s="147"/>
      <c r="E476" s="147"/>
      <c r="F476" s="148"/>
      <c r="G476" s="148"/>
      <c r="H476" s="345" t="s">
        <v>588</v>
      </c>
      <c r="I476" s="436"/>
      <c r="J476" s="435"/>
      <c r="K476" s="451"/>
    </row>
    <row r="477" spans="1:11" ht="30" x14ac:dyDescent="0.25">
      <c r="A477" s="345" t="s">
        <v>154</v>
      </c>
      <c r="B477" s="166"/>
      <c r="C477" s="183" t="s">
        <v>1690</v>
      </c>
      <c r="D477" s="346" t="s">
        <v>28</v>
      </c>
      <c r="E477" s="346" t="s">
        <v>28</v>
      </c>
      <c r="F477" s="345" t="s">
        <v>34</v>
      </c>
      <c r="G477" s="345" t="s">
        <v>608</v>
      </c>
      <c r="H477" s="152"/>
      <c r="I477" s="436">
        <f>10/20/35</f>
        <v>1.4285714285714285E-2</v>
      </c>
      <c r="J477" s="435">
        <v>5</v>
      </c>
      <c r="K477" s="451">
        <f t="shared" si="21"/>
        <v>2.8571428571428571E-3</v>
      </c>
    </row>
    <row r="478" spans="1:11" ht="45" x14ac:dyDescent="0.25">
      <c r="A478" s="345" t="s">
        <v>155</v>
      </c>
      <c r="B478" s="166"/>
      <c r="C478" s="153" t="s">
        <v>574</v>
      </c>
      <c r="D478" s="346" t="s">
        <v>28</v>
      </c>
      <c r="E478" s="346" t="s">
        <v>28</v>
      </c>
      <c r="F478" s="345" t="s">
        <v>100</v>
      </c>
      <c r="G478" s="148"/>
      <c r="H478" s="345" t="s">
        <v>609</v>
      </c>
      <c r="I478" s="436"/>
      <c r="J478" s="435">
        <v>3</v>
      </c>
      <c r="K478" s="451">
        <f t="shared" si="21"/>
        <v>0</v>
      </c>
    </row>
    <row r="479" spans="1:11" ht="30" x14ac:dyDescent="0.25">
      <c r="A479" s="148">
        <v>7</v>
      </c>
      <c r="B479" s="166" t="s">
        <v>610</v>
      </c>
      <c r="C479" s="152"/>
      <c r="D479" s="147"/>
      <c r="E479" s="147"/>
      <c r="F479" s="148"/>
      <c r="G479" s="148"/>
      <c r="H479" s="345" t="s">
        <v>599</v>
      </c>
      <c r="I479" s="436"/>
      <c r="J479" s="435"/>
      <c r="K479" s="451"/>
    </row>
    <row r="480" spans="1:11" ht="30" x14ac:dyDescent="0.25">
      <c r="A480" s="345" t="s">
        <v>232</v>
      </c>
      <c r="B480" s="166"/>
      <c r="C480" s="153" t="s">
        <v>611</v>
      </c>
      <c r="D480" s="147"/>
      <c r="E480" s="346" t="s">
        <v>28</v>
      </c>
      <c r="F480" s="345" t="s">
        <v>34</v>
      </c>
      <c r="G480" s="345" t="s">
        <v>612</v>
      </c>
      <c r="H480" s="148"/>
      <c r="I480" s="436">
        <f>20/20/35</f>
        <v>2.8571428571428571E-2</v>
      </c>
      <c r="J480" s="435">
        <v>3</v>
      </c>
      <c r="K480" s="451">
        <f t="shared" si="21"/>
        <v>9.5238095238095229E-3</v>
      </c>
    </row>
    <row r="481" spans="1:11" ht="30" x14ac:dyDescent="0.25">
      <c r="A481" s="345" t="s">
        <v>235</v>
      </c>
      <c r="B481" s="166"/>
      <c r="C481" s="153" t="s">
        <v>613</v>
      </c>
      <c r="D481" s="346" t="s">
        <v>28</v>
      </c>
      <c r="E481" s="346" t="s">
        <v>28</v>
      </c>
      <c r="F481" s="345" t="s">
        <v>34</v>
      </c>
      <c r="G481" s="345" t="s">
        <v>556</v>
      </c>
      <c r="H481" s="148"/>
      <c r="I481" s="436">
        <f>2/20/35</f>
        <v>2.8571428571428571E-3</v>
      </c>
      <c r="J481" s="435">
        <v>5</v>
      </c>
      <c r="K481" s="451">
        <f t="shared" si="21"/>
        <v>5.7142857142857147E-4</v>
      </c>
    </row>
    <row r="482" spans="1:11" ht="30" x14ac:dyDescent="0.25">
      <c r="A482" s="345" t="s">
        <v>238</v>
      </c>
      <c r="B482" s="166"/>
      <c r="C482" s="153" t="s">
        <v>614</v>
      </c>
      <c r="D482" s="346" t="s">
        <v>28</v>
      </c>
      <c r="E482" s="346" t="s">
        <v>28</v>
      </c>
      <c r="F482" s="345" t="s">
        <v>34</v>
      </c>
      <c r="G482" s="345" t="s">
        <v>615</v>
      </c>
      <c r="H482" s="148"/>
      <c r="I482" s="436">
        <f>6/20/35</f>
        <v>8.5714285714285719E-3</v>
      </c>
      <c r="J482" s="435">
        <v>3</v>
      </c>
      <c r="K482" s="451">
        <f t="shared" si="21"/>
        <v>2.8571428571428571E-3</v>
      </c>
    </row>
    <row r="483" spans="1:11" ht="30" x14ac:dyDescent="0.25">
      <c r="A483" s="148">
        <v>8</v>
      </c>
      <c r="B483" s="166" t="s">
        <v>616</v>
      </c>
      <c r="C483" s="152"/>
      <c r="D483" s="147"/>
      <c r="E483" s="147"/>
      <c r="F483" s="148"/>
      <c r="G483" s="148"/>
      <c r="H483" s="345" t="s">
        <v>599</v>
      </c>
      <c r="I483" s="436"/>
      <c r="J483" s="435"/>
      <c r="K483" s="451"/>
    </row>
    <row r="484" spans="1:11" ht="45" x14ac:dyDescent="0.25">
      <c r="A484" s="345" t="s">
        <v>242</v>
      </c>
      <c r="B484" s="166"/>
      <c r="C484" s="153" t="s">
        <v>574</v>
      </c>
      <c r="D484" s="346" t="s">
        <v>28</v>
      </c>
      <c r="E484" s="346" t="s">
        <v>28</v>
      </c>
      <c r="F484" s="345" t="s">
        <v>100</v>
      </c>
      <c r="G484" s="148"/>
      <c r="H484" s="345" t="s">
        <v>609</v>
      </c>
      <c r="I484" s="436"/>
      <c r="J484" s="435">
        <v>3</v>
      </c>
      <c r="K484" s="451">
        <f t="shared" si="21"/>
        <v>0</v>
      </c>
    </row>
    <row r="485" spans="1:11" ht="30" x14ac:dyDescent="0.25">
      <c r="A485" s="345" t="s">
        <v>617</v>
      </c>
      <c r="B485" s="166"/>
      <c r="C485" s="153" t="s">
        <v>144</v>
      </c>
      <c r="D485" s="147"/>
      <c r="E485" s="346" t="s">
        <v>28</v>
      </c>
      <c r="F485" s="345" t="s">
        <v>13</v>
      </c>
      <c r="G485" s="148"/>
      <c r="H485" s="153" t="s">
        <v>618</v>
      </c>
      <c r="I485" s="436"/>
      <c r="J485" s="435">
        <v>5</v>
      </c>
      <c r="K485" s="451">
        <f t="shared" si="21"/>
        <v>0</v>
      </c>
    </row>
    <row r="486" spans="1:11" ht="60" x14ac:dyDescent="0.25">
      <c r="A486" s="148">
        <v>9</v>
      </c>
      <c r="B486" s="152" t="s">
        <v>619</v>
      </c>
      <c r="C486" s="153" t="s">
        <v>144</v>
      </c>
      <c r="D486" s="147"/>
      <c r="E486" s="346" t="s">
        <v>28</v>
      </c>
      <c r="F486" s="345" t="s">
        <v>13</v>
      </c>
      <c r="G486" s="345" t="s">
        <v>620</v>
      </c>
      <c r="H486" s="345" t="s">
        <v>2687</v>
      </c>
      <c r="I486" s="436">
        <f>1/20/35</f>
        <v>1.4285714285714286E-3</v>
      </c>
      <c r="J486" s="435">
        <v>5</v>
      </c>
      <c r="K486" s="451">
        <f t="shared" si="21"/>
        <v>2.8571428571428574E-4</v>
      </c>
    </row>
    <row r="488" spans="1:11" s="311" customFormat="1" x14ac:dyDescent="0.25">
      <c r="A488" s="417" t="s">
        <v>621</v>
      </c>
      <c r="B488" s="417"/>
      <c r="C488" s="417"/>
      <c r="D488" s="417"/>
      <c r="E488" s="417"/>
      <c r="F488" s="417"/>
      <c r="G488" s="417"/>
      <c r="H488" s="417"/>
      <c r="I488" s="431"/>
      <c r="J488" s="432"/>
      <c r="K488" s="450"/>
    </row>
    <row r="489" spans="1:11" s="320" customFormat="1" ht="12.75" x14ac:dyDescent="0.25">
      <c r="A489" s="469" t="s">
        <v>0</v>
      </c>
      <c r="B489" s="469" t="s">
        <v>20</v>
      </c>
      <c r="C489" s="469" t="s">
        <v>1</v>
      </c>
      <c r="D489" s="471" t="s">
        <v>2</v>
      </c>
      <c r="E489" s="472"/>
      <c r="F489" s="469" t="s">
        <v>37</v>
      </c>
      <c r="G489" s="469" t="s">
        <v>38</v>
      </c>
      <c r="H489" s="469" t="s">
        <v>3</v>
      </c>
      <c r="I489" s="473" t="s">
        <v>3193</v>
      </c>
      <c r="J489" s="475" t="s">
        <v>3189</v>
      </c>
      <c r="K489" s="477" t="s">
        <v>3190</v>
      </c>
    </row>
    <row r="490" spans="1:11" s="320" customFormat="1" ht="12.75" x14ac:dyDescent="0.25">
      <c r="A490" s="470"/>
      <c r="B490" s="470"/>
      <c r="C490" s="470"/>
      <c r="D490" s="2" t="s">
        <v>39</v>
      </c>
      <c r="E490" s="2" t="s">
        <v>4</v>
      </c>
      <c r="F490" s="470"/>
      <c r="G490" s="470"/>
      <c r="H490" s="470"/>
      <c r="I490" s="474"/>
      <c r="J490" s="476"/>
      <c r="K490" s="478"/>
    </row>
    <row r="491" spans="1:11" x14ac:dyDescent="0.25">
      <c r="A491" s="148" t="s">
        <v>40</v>
      </c>
      <c r="B491" s="166" t="s">
        <v>622</v>
      </c>
      <c r="C491" s="152"/>
      <c r="D491" s="147"/>
      <c r="E491" s="147"/>
      <c r="F491" s="148"/>
      <c r="G491" s="148"/>
      <c r="H491" s="152"/>
      <c r="I491" s="436"/>
      <c r="J491" s="435"/>
      <c r="K491" s="452"/>
    </row>
    <row r="492" spans="1:11" ht="30" x14ac:dyDescent="0.25">
      <c r="A492" s="345">
        <v>1</v>
      </c>
      <c r="B492" s="165"/>
      <c r="C492" s="153" t="s">
        <v>623</v>
      </c>
      <c r="D492" s="346" t="s">
        <v>28</v>
      </c>
      <c r="E492" s="346" t="s">
        <v>28</v>
      </c>
      <c r="F492" s="345" t="s">
        <v>13</v>
      </c>
      <c r="G492" s="345" t="s">
        <v>2688</v>
      </c>
      <c r="H492" s="153" t="s">
        <v>588</v>
      </c>
      <c r="I492" s="436">
        <f>5/20/35</f>
        <v>7.1428571428571426E-3</v>
      </c>
      <c r="J492" s="435">
        <v>5</v>
      </c>
      <c r="K492" s="451">
        <f t="shared" ref="K492:K507" si="22">I492/J492</f>
        <v>1.4285714285714286E-3</v>
      </c>
    </row>
    <row r="493" spans="1:11" ht="30" x14ac:dyDescent="0.25">
      <c r="A493" s="345">
        <v>2</v>
      </c>
      <c r="B493" s="165"/>
      <c r="C493" s="153" t="s">
        <v>624</v>
      </c>
      <c r="D493" s="346" t="s">
        <v>28</v>
      </c>
      <c r="E493" s="346" t="s">
        <v>28</v>
      </c>
      <c r="F493" s="345" t="s">
        <v>65</v>
      </c>
      <c r="G493" s="345" t="s">
        <v>2689</v>
      </c>
      <c r="H493" s="153" t="s">
        <v>588</v>
      </c>
      <c r="I493" s="436">
        <f>10/20/35</f>
        <v>1.4285714285714285E-2</v>
      </c>
      <c r="J493" s="435">
        <v>5</v>
      </c>
      <c r="K493" s="451">
        <f t="shared" si="22"/>
        <v>2.8571428571428571E-3</v>
      </c>
    </row>
    <row r="494" spans="1:11" ht="30" x14ac:dyDescent="0.25">
      <c r="A494" s="345">
        <v>3</v>
      </c>
      <c r="B494" s="165"/>
      <c r="C494" s="153" t="s">
        <v>625</v>
      </c>
      <c r="D494" s="346" t="s">
        <v>28</v>
      </c>
      <c r="E494" s="346" t="s">
        <v>28</v>
      </c>
      <c r="F494" s="345" t="s">
        <v>626</v>
      </c>
      <c r="G494" s="345" t="s">
        <v>2690</v>
      </c>
      <c r="H494" s="153" t="s">
        <v>588</v>
      </c>
      <c r="I494" s="436">
        <f>35/20/35</f>
        <v>0.05</v>
      </c>
      <c r="J494" s="435">
        <v>5</v>
      </c>
      <c r="K494" s="451">
        <f t="shared" si="22"/>
        <v>0.01</v>
      </c>
    </row>
    <row r="495" spans="1:11" ht="30" x14ac:dyDescent="0.25">
      <c r="A495" s="345">
        <v>4</v>
      </c>
      <c r="B495" s="165"/>
      <c r="C495" s="153" t="s">
        <v>627</v>
      </c>
      <c r="D495" s="346" t="s">
        <v>28</v>
      </c>
      <c r="E495" s="346" t="s">
        <v>28</v>
      </c>
      <c r="F495" s="345" t="s">
        <v>13</v>
      </c>
      <c r="G495" s="345" t="s">
        <v>2688</v>
      </c>
      <c r="H495" s="153" t="s">
        <v>588</v>
      </c>
      <c r="I495" s="436">
        <f>5/20/35</f>
        <v>7.1428571428571426E-3</v>
      </c>
      <c r="J495" s="435">
        <v>5</v>
      </c>
      <c r="K495" s="451">
        <f t="shared" si="22"/>
        <v>1.4285714285714286E-3</v>
      </c>
    </row>
    <row r="496" spans="1:11" ht="30" x14ac:dyDescent="0.25">
      <c r="A496" s="345">
        <v>5</v>
      </c>
      <c r="B496" s="165"/>
      <c r="C496" s="153" t="s">
        <v>628</v>
      </c>
      <c r="D496" s="346" t="s">
        <v>28</v>
      </c>
      <c r="E496" s="346" t="s">
        <v>28</v>
      </c>
      <c r="F496" s="345" t="s">
        <v>65</v>
      </c>
      <c r="G496" s="345" t="s">
        <v>2691</v>
      </c>
      <c r="H496" s="153" t="s">
        <v>588</v>
      </c>
      <c r="I496" s="436">
        <f>5/20/35</f>
        <v>7.1428571428571426E-3</v>
      </c>
      <c r="J496" s="435">
        <v>5</v>
      </c>
      <c r="K496" s="451">
        <f t="shared" si="22"/>
        <v>1.4285714285714286E-3</v>
      </c>
    </row>
    <row r="497" spans="1:11" ht="30" x14ac:dyDescent="0.25">
      <c r="A497" s="345">
        <v>6</v>
      </c>
      <c r="B497" s="165"/>
      <c r="C497" s="153" t="s">
        <v>629</v>
      </c>
      <c r="D497" s="346" t="s">
        <v>28</v>
      </c>
      <c r="E497" s="346" t="s">
        <v>28</v>
      </c>
      <c r="F497" s="345" t="s">
        <v>65</v>
      </c>
      <c r="G497" s="345" t="s">
        <v>2691</v>
      </c>
      <c r="H497" s="153" t="s">
        <v>630</v>
      </c>
      <c r="I497" s="436">
        <f>5/20/35</f>
        <v>7.1428571428571426E-3</v>
      </c>
      <c r="J497" s="435">
        <v>5</v>
      </c>
      <c r="K497" s="451">
        <f t="shared" si="22"/>
        <v>1.4285714285714286E-3</v>
      </c>
    </row>
    <row r="498" spans="1:11" ht="30" x14ac:dyDescent="0.25">
      <c r="A498" s="345">
        <v>7</v>
      </c>
      <c r="B498" s="165"/>
      <c r="C498" s="153" t="s">
        <v>631</v>
      </c>
      <c r="D498" s="346" t="s">
        <v>28</v>
      </c>
      <c r="E498" s="346" t="s">
        <v>28</v>
      </c>
      <c r="F498" s="345" t="s">
        <v>626</v>
      </c>
      <c r="G498" s="345" t="s">
        <v>2692</v>
      </c>
      <c r="H498" s="153" t="s">
        <v>89</v>
      </c>
      <c r="I498" s="436">
        <f>5/20/35</f>
        <v>7.1428571428571426E-3</v>
      </c>
      <c r="J498" s="435">
        <v>5</v>
      </c>
      <c r="K498" s="451">
        <f t="shared" si="22"/>
        <v>1.4285714285714286E-3</v>
      </c>
    </row>
    <row r="499" spans="1:11" ht="30" x14ac:dyDescent="0.25">
      <c r="A499" s="345">
        <v>8</v>
      </c>
      <c r="B499" s="165"/>
      <c r="C499" s="153" t="s">
        <v>632</v>
      </c>
      <c r="D499" s="346" t="s">
        <v>28</v>
      </c>
      <c r="E499" s="346" t="s">
        <v>28</v>
      </c>
      <c r="F499" s="345" t="s">
        <v>65</v>
      </c>
      <c r="G499" s="345" t="s">
        <v>2693</v>
      </c>
      <c r="H499" s="153" t="s">
        <v>89</v>
      </c>
      <c r="I499" s="436">
        <f>3/20/35</f>
        <v>4.2857142857142859E-3</v>
      </c>
      <c r="J499" s="435">
        <v>5</v>
      </c>
      <c r="K499" s="451">
        <f t="shared" si="22"/>
        <v>8.5714285714285721E-4</v>
      </c>
    </row>
    <row r="500" spans="1:11" x14ac:dyDescent="0.25">
      <c r="A500" s="148" t="s">
        <v>50</v>
      </c>
      <c r="B500" s="166" t="s">
        <v>633</v>
      </c>
      <c r="C500" s="152"/>
      <c r="D500" s="147"/>
      <c r="E500" s="147"/>
      <c r="F500" s="148"/>
      <c r="G500" s="148"/>
      <c r="H500" s="152"/>
      <c r="I500" s="436"/>
      <c r="J500" s="435"/>
      <c r="K500" s="451"/>
    </row>
    <row r="501" spans="1:11" ht="30" x14ac:dyDescent="0.25">
      <c r="A501" s="345">
        <v>1</v>
      </c>
      <c r="B501" s="165"/>
      <c r="C501" s="153" t="s">
        <v>634</v>
      </c>
      <c r="D501" s="346" t="s">
        <v>28</v>
      </c>
      <c r="E501" s="346" t="s">
        <v>28</v>
      </c>
      <c r="F501" s="345" t="s">
        <v>65</v>
      </c>
      <c r="G501" s="345" t="s">
        <v>2689</v>
      </c>
      <c r="H501" s="153" t="s">
        <v>110</v>
      </c>
      <c r="I501" s="436">
        <f>10/20/35</f>
        <v>1.4285714285714285E-2</v>
      </c>
      <c r="J501" s="435">
        <v>5</v>
      </c>
      <c r="K501" s="451">
        <f t="shared" si="22"/>
        <v>2.8571428571428571E-3</v>
      </c>
    </row>
    <row r="502" spans="1:11" ht="30" x14ac:dyDescent="0.25">
      <c r="A502" s="345">
        <v>2</v>
      </c>
      <c r="B502" s="165"/>
      <c r="C502" s="153" t="s">
        <v>635</v>
      </c>
      <c r="D502" s="346" t="s">
        <v>28</v>
      </c>
      <c r="E502" s="346" t="s">
        <v>28</v>
      </c>
      <c r="F502" s="345" t="s">
        <v>65</v>
      </c>
      <c r="G502" s="345" t="s">
        <v>2694</v>
      </c>
      <c r="H502" s="153" t="s">
        <v>110</v>
      </c>
      <c r="I502" s="436">
        <f>20/20/35</f>
        <v>2.8571428571428571E-2</v>
      </c>
      <c r="J502" s="435">
        <v>5</v>
      </c>
      <c r="K502" s="451">
        <f t="shared" si="22"/>
        <v>5.7142857142857143E-3</v>
      </c>
    </row>
    <row r="503" spans="1:11" ht="30" x14ac:dyDescent="0.25">
      <c r="A503" s="345">
        <v>3</v>
      </c>
      <c r="B503" s="165"/>
      <c r="C503" s="153" t="s">
        <v>636</v>
      </c>
      <c r="D503" s="346" t="s">
        <v>28</v>
      </c>
      <c r="E503" s="346" t="s">
        <v>28</v>
      </c>
      <c r="F503" s="345" t="s">
        <v>65</v>
      </c>
      <c r="G503" s="345" t="s">
        <v>2693</v>
      </c>
      <c r="H503" s="153" t="s">
        <v>110</v>
      </c>
      <c r="I503" s="436">
        <f>3/20/35</f>
        <v>4.2857142857142859E-3</v>
      </c>
      <c r="J503" s="435">
        <v>5</v>
      </c>
      <c r="K503" s="451">
        <f t="shared" si="22"/>
        <v>8.5714285714285721E-4</v>
      </c>
    </row>
    <row r="504" spans="1:11" ht="30" x14ac:dyDescent="0.25">
      <c r="A504" s="345">
        <v>4</v>
      </c>
      <c r="B504" s="165"/>
      <c r="C504" s="153" t="s">
        <v>637</v>
      </c>
      <c r="D504" s="346" t="s">
        <v>28</v>
      </c>
      <c r="E504" s="346" t="s">
        <v>28</v>
      </c>
      <c r="F504" s="345" t="s">
        <v>13</v>
      </c>
      <c r="G504" s="345" t="s">
        <v>148</v>
      </c>
      <c r="H504" s="153" t="s">
        <v>110</v>
      </c>
      <c r="I504" s="436">
        <f>1/20/35</f>
        <v>1.4285714285714286E-3</v>
      </c>
      <c r="J504" s="435">
        <v>5</v>
      </c>
      <c r="K504" s="451">
        <f t="shared" si="22"/>
        <v>2.8571428571428574E-4</v>
      </c>
    </row>
    <row r="505" spans="1:11" ht="30" x14ac:dyDescent="0.25">
      <c r="A505" s="345">
        <v>5</v>
      </c>
      <c r="B505" s="165"/>
      <c r="C505" s="153" t="s">
        <v>638</v>
      </c>
      <c r="D505" s="346" t="s">
        <v>28</v>
      </c>
      <c r="E505" s="346"/>
      <c r="F505" s="345" t="s">
        <v>639</v>
      </c>
      <c r="G505" s="345" t="s">
        <v>2695</v>
      </c>
      <c r="H505" s="153" t="s">
        <v>588</v>
      </c>
      <c r="I505" s="436">
        <f>1/20/35</f>
        <v>1.4285714285714286E-3</v>
      </c>
      <c r="J505" s="435">
        <v>5</v>
      </c>
      <c r="K505" s="451">
        <f t="shared" si="22"/>
        <v>2.8571428571428574E-4</v>
      </c>
    </row>
    <row r="506" spans="1:11" x14ac:dyDescent="0.25">
      <c r="A506" s="148" t="s">
        <v>132</v>
      </c>
      <c r="B506" s="166" t="s">
        <v>640</v>
      </c>
      <c r="C506" s="152"/>
      <c r="D506" s="147"/>
      <c r="E506" s="147"/>
      <c r="F506" s="148"/>
      <c r="G506" s="148"/>
      <c r="H506" s="152"/>
      <c r="I506" s="436"/>
      <c r="J506" s="435"/>
      <c r="K506" s="451"/>
    </row>
    <row r="507" spans="1:11" ht="75" x14ac:dyDescent="0.25">
      <c r="A507" s="345">
        <v>1</v>
      </c>
      <c r="B507" s="165"/>
      <c r="C507" s="153" t="s">
        <v>144</v>
      </c>
      <c r="D507" s="346" t="s">
        <v>28</v>
      </c>
      <c r="E507" s="346" t="s">
        <v>28</v>
      </c>
      <c r="F507" s="345" t="s">
        <v>13</v>
      </c>
      <c r="G507" s="345" t="s">
        <v>148</v>
      </c>
      <c r="H507" s="345" t="s">
        <v>2696</v>
      </c>
      <c r="I507" s="436">
        <f>1/20/35</f>
        <v>1.4285714285714286E-3</v>
      </c>
      <c r="J507" s="435">
        <v>5</v>
      </c>
      <c r="K507" s="451">
        <f t="shared" si="22"/>
        <v>2.8571428571428574E-4</v>
      </c>
    </row>
    <row r="508" spans="1:11" x14ac:dyDescent="0.25">
      <c r="A508" s="285"/>
      <c r="F508" s="157"/>
      <c r="G508" s="157"/>
    </row>
    <row r="509" spans="1:11" s="311" customFormat="1" x14ac:dyDescent="0.25">
      <c r="A509" s="417" t="s">
        <v>642</v>
      </c>
      <c r="B509" s="417"/>
      <c r="C509" s="417"/>
      <c r="D509" s="417"/>
      <c r="E509" s="417"/>
      <c r="F509" s="417"/>
      <c r="G509" s="417"/>
      <c r="H509" s="417"/>
      <c r="I509" s="431"/>
      <c r="J509" s="432"/>
      <c r="K509" s="450"/>
    </row>
    <row r="510" spans="1:11" s="320" customFormat="1" ht="12.75" x14ac:dyDescent="0.25">
      <c r="A510" s="469" t="s">
        <v>0</v>
      </c>
      <c r="B510" s="469" t="s">
        <v>20</v>
      </c>
      <c r="C510" s="469" t="s">
        <v>1</v>
      </c>
      <c r="D510" s="471" t="s">
        <v>2</v>
      </c>
      <c r="E510" s="472"/>
      <c r="F510" s="469" t="s">
        <v>37</v>
      </c>
      <c r="G510" s="469" t="s">
        <v>38</v>
      </c>
      <c r="H510" s="469" t="s">
        <v>3</v>
      </c>
      <c r="I510" s="473" t="s">
        <v>3193</v>
      </c>
      <c r="J510" s="475" t="s">
        <v>3189</v>
      </c>
      <c r="K510" s="477" t="s">
        <v>3190</v>
      </c>
    </row>
    <row r="511" spans="1:11" s="320" customFormat="1" ht="12.75" x14ac:dyDescent="0.25">
      <c r="A511" s="470"/>
      <c r="B511" s="470"/>
      <c r="C511" s="470"/>
      <c r="D511" s="2" t="s">
        <v>39</v>
      </c>
      <c r="E511" s="2" t="s">
        <v>4</v>
      </c>
      <c r="F511" s="470"/>
      <c r="G511" s="470"/>
      <c r="H511" s="470"/>
      <c r="I511" s="474"/>
      <c r="J511" s="476"/>
      <c r="K511" s="478"/>
    </row>
    <row r="512" spans="1:11" x14ac:dyDescent="0.25">
      <c r="A512" s="148" t="s">
        <v>40</v>
      </c>
      <c r="B512" s="166" t="s">
        <v>643</v>
      </c>
      <c r="C512" s="152"/>
      <c r="D512" s="147"/>
      <c r="E512" s="147"/>
      <c r="F512" s="148"/>
      <c r="G512" s="148"/>
      <c r="H512" s="152"/>
      <c r="I512" s="436"/>
      <c r="J512" s="435"/>
      <c r="K512" s="452"/>
    </row>
    <row r="513" spans="1:11" ht="30" x14ac:dyDescent="0.25">
      <c r="A513" s="345">
        <v>1</v>
      </c>
      <c r="B513" s="165"/>
      <c r="C513" s="153" t="s">
        <v>644</v>
      </c>
      <c r="D513" s="346"/>
      <c r="E513" s="346" t="s">
        <v>28</v>
      </c>
      <c r="F513" s="345" t="s">
        <v>65</v>
      </c>
      <c r="G513" s="345">
        <v>35</v>
      </c>
      <c r="H513" s="153" t="s">
        <v>645</v>
      </c>
      <c r="I513" s="436">
        <f t="shared" ref="I513:I528" si="23">G513/20/35</f>
        <v>0.05</v>
      </c>
      <c r="J513" s="435">
        <v>5</v>
      </c>
      <c r="K513" s="451">
        <f t="shared" ref="K513:K532" si="24">I513/J513</f>
        <v>0.01</v>
      </c>
    </row>
    <row r="514" spans="1:11" ht="30" x14ac:dyDescent="0.25">
      <c r="A514" s="345">
        <v>2</v>
      </c>
      <c r="B514" s="165"/>
      <c r="C514" s="153" t="s">
        <v>646</v>
      </c>
      <c r="D514" s="346"/>
      <c r="E514" s="346" t="s">
        <v>28</v>
      </c>
      <c r="F514" s="345" t="s">
        <v>65</v>
      </c>
      <c r="G514" s="345">
        <v>35</v>
      </c>
      <c r="H514" s="153" t="s">
        <v>588</v>
      </c>
      <c r="I514" s="436">
        <f t="shared" si="23"/>
        <v>0.05</v>
      </c>
      <c r="J514" s="435">
        <v>5</v>
      </c>
      <c r="K514" s="451">
        <f t="shared" si="24"/>
        <v>0.01</v>
      </c>
    </row>
    <row r="515" spans="1:11" ht="30" x14ac:dyDescent="0.25">
      <c r="A515" s="345">
        <v>3</v>
      </c>
      <c r="B515" s="165"/>
      <c r="C515" s="153" t="s">
        <v>647</v>
      </c>
      <c r="D515" s="346" t="s">
        <v>28</v>
      </c>
      <c r="E515" s="346" t="s">
        <v>28</v>
      </c>
      <c r="F515" s="345" t="s">
        <v>65</v>
      </c>
      <c r="G515" s="345">
        <v>4</v>
      </c>
      <c r="H515" s="153" t="s">
        <v>588</v>
      </c>
      <c r="I515" s="436">
        <f t="shared" si="23"/>
        <v>5.7142857142857143E-3</v>
      </c>
      <c r="J515" s="435">
        <v>5</v>
      </c>
      <c r="K515" s="451">
        <f t="shared" si="24"/>
        <v>1.1428571428571429E-3</v>
      </c>
    </row>
    <row r="516" spans="1:11" ht="30" x14ac:dyDescent="0.25">
      <c r="A516" s="345">
        <v>4</v>
      </c>
      <c r="B516" s="165"/>
      <c r="C516" s="153" t="s">
        <v>648</v>
      </c>
      <c r="D516" s="346" t="s">
        <v>28</v>
      </c>
      <c r="E516" s="346" t="s">
        <v>28</v>
      </c>
      <c r="F516" s="345" t="s">
        <v>13</v>
      </c>
      <c r="G516" s="345">
        <v>1</v>
      </c>
      <c r="H516" s="153" t="s">
        <v>588</v>
      </c>
      <c r="I516" s="436">
        <f t="shared" si="23"/>
        <v>1.4285714285714286E-3</v>
      </c>
      <c r="J516" s="435">
        <v>5</v>
      </c>
      <c r="K516" s="451">
        <f t="shared" si="24"/>
        <v>2.8571428571428574E-4</v>
      </c>
    </row>
    <row r="517" spans="1:11" ht="30" x14ac:dyDescent="0.25">
      <c r="A517" s="345">
        <v>5</v>
      </c>
      <c r="B517" s="165"/>
      <c r="C517" s="153" t="s">
        <v>514</v>
      </c>
      <c r="D517" s="346" t="s">
        <v>28</v>
      </c>
      <c r="E517" s="346"/>
      <c r="F517" s="345" t="s">
        <v>13</v>
      </c>
      <c r="G517" s="345">
        <v>1</v>
      </c>
      <c r="H517" s="153" t="s">
        <v>649</v>
      </c>
      <c r="I517" s="436">
        <f t="shared" si="23"/>
        <v>1.4285714285714286E-3</v>
      </c>
      <c r="J517" s="435">
        <v>5</v>
      </c>
      <c r="K517" s="451">
        <f t="shared" si="24"/>
        <v>2.8571428571428574E-4</v>
      </c>
    </row>
    <row r="518" spans="1:11" ht="30" x14ac:dyDescent="0.25">
      <c r="A518" s="345">
        <v>6</v>
      </c>
      <c r="B518" s="165"/>
      <c r="C518" s="153" t="s">
        <v>142</v>
      </c>
      <c r="D518" s="346" t="s">
        <v>28</v>
      </c>
      <c r="E518" s="346"/>
      <c r="F518" s="345" t="s">
        <v>13</v>
      </c>
      <c r="G518" s="345">
        <v>1</v>
      </c>
      <c r="H518" s="153" t="s">
        <v>588</v>
      </c>
      <c r="I518" s="436">
        <f t="shared" si="23"/>
        <v>1.4285714285714286E-3</v>
      </c>
      <c r="J518" s="435">
        <v>5</v>
      </c>
      <c r="K518" s="451">
        <f t="shared" si="24"/>
        <v>2.8571428571428574E-4</v>
      </c>
    </row>
    <row r="519" spans="1:11" ht="30" x14ac:dyDescent="0.25">
      <c r="A519" s="345">
        <v>7</v>
      </c>
      <c r="B519" s="165"/>
      <c r="C519" s="153" t="s">
        <v>144</v>
      </c>
      <c r="D519" s="346" t="s">
        <v>28</v>
      </c>
      <c r="E519" s="346"/>
      <c r="F519" s="345" t="s">
        <v>13</v>
      </c>
      <c r="G519" s="345">
        <v>1</v>
      </c>
      <c r="H519" s="153" t="s">
        <v>588</v>
      </c>
      <c r="I519" s="436">
        <f t="shared" si="23"/>
        <v>1.4285714285714286E-3</v>
      </c>
      <c r="J519" s="435">
        <v>5</v>
      </c>
      <c r="K519" s="451">
        <f t="shared" si="24"/>
        <v>2.8571428571428574E-4</v>
      </c>
    </row>
    <row r="520" spans="1:11" ht="30" x14ac:dyDescent="0.25">
      <c r="A520" s="345">
        <v>8</v>
      </c>
      <c r="B520" s="165"/>
      <c r="C520" s="153" t="s">
        <v>650</v>
      </c>
      <c r="D520" s="346" t="s">
        <v>28</v>
      </c>
      <c r="E520" s="346" t="s">
        <v>28</v>
      </c>
      <c r="F520" s="345" t="s">
        <v>108</v>
      </c>
      <c r="G520" s="345">
        <v>12</v>
      </c>
      <c r="H520" s="153" t="s">
        <v>588</v>
      </c>
      <c r="I520" s="436">
        <f t="shared" si="23"/>
        <v>1.7142857142857144E-2</v>
      </c>
      <c r="J520" s="435">
        <v>5</v>
      </c>
      <c r="K520" s="451">
        <f t="shared" si="24"/>
        <v>3.4285714285714288E-3</v>
      </c>
    </row>
    <row r="521" spans="1:11" ht="30" x14ac:dyDescent="0.25">
      <c r="A521" s="345">
        <v>9</v>
      </c>
      <c r="B521" s="165"/>
      <c r="C521" s="153" t="s">
        <v>651</v>
      </c>
      <c r="D521" s="346" t="s">
        <v>28</v>
      </c>
      <c r="E521" s="346" t="s">
        <v>28</v>
      </c>
      <c r="F521" s="345" t="s">
        <v>65</v>
      </c>
      <c r="G521" s="345">
        <v>3</v>
      </c>
      <c r="H521" s="345" t="s">
        <v>588</v>
      </c>
      <c r="I521" s="436">
        <f t="shared" si="23"/>
        <v>4.2857142857142859E-3</v>
      </c>
      <c r="J521" s="435">
        <v>5</v>
      </c>
      <c r="K521" s="451">
        <f t="shared" si="24"/>
        <v>8.5714285714285721E-4</v>
      </c>
    </row>
    <row r="522" spans="1:11" ht="30" x14ac:dyDescent="0.25">
      <c r="A522" s="345">
        <v>10</v>
      </c>
      <c r="B522" s="165"/>
      <c r="C522" s="153" t="s">
        <v>652</v>
      </c>
      <c r="D522" s="346"/>
      <c r="E522" s="346" t="s">
        <v>28</v>
      </c>
      <c r="F522" s="345" t="s">
        <v>13</v>
      </c>
      <c r="G522" s="345">
        <v>35</v>
      </c>
      <c r="H522" s="153" t="s">
        <v>588</v>
      </c>
      <c r="I522" s="436">
        <f t="shared" si="23"/>
        <v>0.05</v>
      </c>
      <c r="J522" s="435">
        <v>3</v>
      </c>
      <c r="K522" s="451">
        <f t="shared" si="24"/>
        <v>1.6666666666666666E-2</v>
      </c>
    </row>
    <row r="523" spans="1:11" ht="30" x14ac:dyDescent="0.25">
      <c r="A523" s="345">
        <v>11</v>
      </c>
      <c r="B523" s="165"/>
      <c r="C523" s="153" t="s">
        <v>653</v>
      </c>
      <c r="D523" s="346"/>
      <c r="E523" s="346" t="s">
        <v>28</v>
      </c>
      <c r="F523" s="345" t="s">
        <v>65</v>
      </c>
      <c r="G523" s="345">
        <v>35</v>
      </c>
      <c r="H523" s="153" t="s">
        <v>588</v>
      </c>
      <c r="I523" s="436">
        <f t="shared" si="23"/>
        <v>0.05</v>
      </c>
      <c r="J523" s="435">
        <v>3</v>
      </c>
      <c r="K523" s="451">
        <f t="shared" si="24"/>
        <v>1.6666666666666666E-2</v>
      </c>
    </row>
    <row r="524" spans="1:11" ht="30" x14ac:dyDescent="0.25">
      <c r="A524" s="345">
        <v>12</v>
      </c>
      <c r="B524" s="165"/>
      <c r="C524" s="153" t="s">
        <v>654</v>
      </c>
      <c r="D524" s="346"/>
      <c r="E524" s="346" t="s">
        <v>28</v>
      </c>
      <c r="F524" s="345" t="s">
        <v>65</v>
      </c>
      <c r="G524" s="345">
        <v>35</v>
      </c>
      <c r="H524" s="153" t="s">
        <v>588</v>
      </c>
      <c r="I524" s="436">
        <f t="shared" si="23"/>
        <v>0.05</v>
      </c>
      <c r="J524" s="435">
        <v>3</v>
      </c>
      <c r="K524" s="451">
        <f t="shared" si="24"/>
        <v>1.6666666666666666E-2</v>
      </c>
    </row>
    <row r="525" spans="1:11" ht="30" x14ac:dyDescent="0.25">
      <c r="A525" s="345">
        <v>13</v>
      </c>
      <c r="B525" s="165"/>
      <c r="C525" s="153" t="s">
        <v>655</v>
      </c>
      <c r="D525" s="346"/>
      <c r="E525" s="346" t="s">
        <v>28</v>
      </c>
      <c r="F525" s="345" t="s">
        <v>65</v>
      </c>
      <c r="G525" s="345">
        <v>35</v>
      </c>
      <c r="H525" s="153" t="s">
        <v>588</v>
      </c>
      <c r="I525" s="436">
        <f t="shared" si="23"/>
        <v>0.05</v>
      </c>
      <c r="J525" s="435">
        <v>3</v>
      </c>
      <c r="K525" s="451">
        <f t="shared" si="24"/>
        <v>1.6666666666666666E-2</v>
      </c>
    </row>
    <row r="526" spans="1:11" ht="30" x14ac:dyDescent="0.25">
      <c r="A526" s="345">
        <v>14</v>
      </c>
      <c r="B526" s="165"/>
      <c r="C526" s="153" t="s">
        <v>656</v>
      </c>
      <c r="D526" s="346"/>
      <c r="E526" s="346" t="s">
        <v>28</v>
      </c>
      <c r="F526" s="345" t="s">
        <v>13</v>
      </c>
      <c r="G526" s="345">
        <v>35</v>
      </c>
      <c r="H526" s="153" t="s">
        <v>588</v>
      </c>
      <c r="I526" s="436">
        <f t="shared" si="23"/>
        <v>0.05</v>
      </c>
      <c r="J526" s="435">
        <v>3</v>
      </c>
      <c r="K526" s="451">
        <f t="shared" si="24"/>
        <v>1.6666666666666666E-2</v>
      </c>
    </row>
    <row r="527" spans="1:11" ht="30" x14ac:dyDescent="0.25">
      <c r="A527" s="345">
        <v>15</v>
      </c>
      <c r="B527" s="165"/>
      <c r="C527" s="153" t="s">
        <v>657</v>
      </c>
      <c r="D527" s="346"/>
      <c r="E527" s="346" t="s">
        <v>28</v>
      </c>
      <c r="F527" s="345" t="s">
        <v>108</v>
      </c>
      <c r="G527" s="345">
        <v>6</v>
      </c>
      <c r="H527" s="153" t="s">
        <v>658</v>
      </c>
      <c r="I527" s="436">
        <f t="shared" si="23"/>
        <v>8.5714285714285719E-3</v>
      </c>
      <c r="J527" s="435">
        <v>1</v>
      </c>
      <c r="K527" s="451">
        <f t="shared" si="24"/>
        <v>8.5714285714285719E-3</v>
      </c>
    </row>
    <row r="528" spans="1:11" ht="30" x14ac:dyDescent="0.25">
      <c r="A528" s="345">
        <v>16</v>
      </c>
      <c r="B528" s="165"/>
      <c r="C528" s="153" t="s">
        <v>659</v>
      </c>
      <c r="D528" s="346"/>
      <c r="E528" s="346" t="s">
        <v>28</v>
      </c>
      <c r="F528" s="345" t="s">
        <v>13</v>
      </c>
      <c r="G528" s="345">
        <v>12</v>
      </c>
      <c r="H528" s="153" t="s">
        <v>588</v>
      </c>
      <c r="I528" s="436">
        <f t="shared" si="23"/>
        <v>1.7142857142857144E-2</v>
      </c>
      <c r="J528" s="435">
        <v>1</v>
      </c>
      <c r="K528" s="451">
        <f t="shared" si="24"/>
        <v>1.7142857142857144E-2</v>
      </c>
    </row>
    <row r="529" spans="1:11" x14ac:dyDescent="0.25">
      <c r="A529" s="148" t="s">
        <v>50</v>
      </c>
      <c r="B529" s="166" t="s">
        <v>660</v>
      </c>
      <c r="C529" s="152"/>
      <c r="D529" s="147"/>
      <c r="E529" s="147"/>
      <c r="F529" s="148"/>
      <c r="G529" s="148"/>
      <c r="H529" s="152"/>
      <c r="I529" s="436"/>
      <c r="J529" s="435"/>
      <c r="K529" s="451"/>
    </row>
    <row r="530" spans="1:11" ht="30" x14ac:dyDescent="0.25">
      <c r="A530" s="345">
        <v>1</v>
      </c>
      <c r="B530" s="165"/>
      <c r="C530" s="153" t="s">
        <v>661</v>
      </c>
      <c r="D530" s="346" t="s">
        <v>28</v>
      </c>
      <c r="E530" s="346" t="s">
        <v>28</v>
      </c>
      <c r="F530" s="345" t="s">
        <v>350</v>
      </c>
      <c r="G530" s="345">
        <v>1</v>
      </c>
      <c r="H530" s="153" t="s">
        <v>588</v>
      </c>
      <c r="I530" s="436">
        <f>G530/20/35</f>
        <v>1.4285714285714286E-3</v>
      </c>
      <c r="J530" s="435">
        <v>5</v>
      </c>
      <c r="K530" s="451">
        <f t="shared" si="24"/>
        <v>2.8571428571428574E-4</v>
      </c>
    </row>
    <row r="531" spans="1:11" ht="30" x14ac:dyDescent="0.25">
      <c r="A531" s="345">
        <v>2</v>
      </c>
      <c r="B531" s="165"/>
      <c r="C531" s="153" t="s">
        <v>662</v>
      </c>
      <c r="D531" s="346" t="s">
        <v>28</v>
      </c>
      <c r="E531" s="346" t="s">
        <v>28</v>
      </c>
      <c r="F531" s="345" t="s">
        <v>350</v>
      </c>
      <c r="G531" s="345">
        <v>1</v>
      </c>
      <c r="H531" s="153" t="s">
        <v>663</v>
      </c>
      <c r="I531" s="436">
        <f>G531/20/35</f>
        <v>1.4285714285714286E-3</v>
      </c>
      <c r="J531" s="435">
        <v>5</v>
      </c>
      <c r="K531" s="451">
        <f t="shared" si="24"/>
        <v>2.8571428571428574E-4</v>
      </c>
    </row>
    <row r="532" spans="1:11" ht="30" x14ac:dyDescent="0.25">
      <c r="A532" s="345">
        <v>3</v>
      </c>
      <c r="B532" s="165"/>
      <c r="C532" s="153" t="s">
        <v>664</v>
      </c>
      <c r="D532" s="346" t="s">
        <v>28</v>
      </c>
      <c r="E532" s="346" t="s">
        <v>28</v>
      </c>
      <c r="F532" s="345" t="s">
        <v>13</v>
      </c>
      <c r="G532" s="345">
        <v>1</v>
      </c>
      <c r="H532" s="153" t="s">
        <v>588</v>
      </c>
      <c r="I532" s="436">
        <f>G532/20/35</f>
        <v>1.4285714285714286E-3</v>
      </c>
      <c r="J532" s="435">
        <v>5</v>
      </c>
      <c r="K532" s="451">
        <f t="shared" si="24"/>
        <v>2.8571428571428574E-4</v>
      </c>
    </row>
    <row r="534" spans="1:11" s="311" customFormat="1" x14ac:dyDescent="0.25">
      <c r="A534" s="417" t="s">
        <v>665</v>
      </c>
      <c r="B534" s="417"/>
      <c r="C534" s="417"/>
      <c r="D534" s="417"/>
      <c r="E534" s="417"/>
      <c r="F534" s="417"/>
      <c r="G534" s="417"/>
      <c r="H534" s="417"/>
      <c r="I534" s="431"/>
      <c r="J534" s="432"/>
      <c r="K534" s="450"/>
    </row>
    <row r="535" spans="1:11" s="320" customFormat="1" ht="12.75" x14ac:dyDescent="0.25">
      <c r="A535" s="469" t="s">
        <v>0</v>
      </c>
      <c r="B535" s="469" t="s">
        <v>20</v>
      </c>
      <c r="C535" s="469" t="s">
        <v>1</v>
      </c>
      <c r="D535" s="471" t="s">
        <v>2</v>
      </c>
      <c r="E535" s="472"/>
      <c r="F535" s="469" t="s">
        <v>37</v>
      </c>
      <c r="G535" s="469" t="s">
        <v>38</v>
      </c>
      <c r="H535" s="469" t="s">
        <v>3</v>
      </c>
      <c r="I535" s="473" t="s">
        <v>3193</v>
      </c>
      <c r="J535" s="475" t="s">
        <v>3189</v>
      </c>
      <c r="K535" s="477" t="s">
        <v>3190</v>
      </c>
    </row>
    <row r="536" spans="1:11" s="320" customFormat="1" ht="12.75" x14ac:dyDescent="0.25">
      <c r="A536" s="470"/>
      <c r="B536" s="470"/>
      <c r="C536" s="470"/>
      <c r="D536" s="2" t="s">
        <v>39</v>
      </c>
      <c r="E536" s="2" t="s">
        <v>4</v>
      </c>
      <c r="F536" s="470"/>
      <c r="G536" s="470"/>
      <c r="H536" s="470"/>
      <c r="I536" s="474"/>
      <c r="J536" s="476"/>
      <c r="K536" s="478"/>
    </row>
    <row r="537" spans="1:11" x14ac:dyDescent="0.25">
      <c r="A537" s="148" t="s">
        <v>62</v>
      </c>
      <c r="B537" s="166" t="s">
        <v>21</v>
      </c>
      <c r="C537" s="152"/>
      <c r="D537" s="147"/>
      <c r="E537" s="147"/>
      <c r="F537" s="148"/>
      <c r="G537" s="148"/>
      <c r="H537" s="152"/>
      <c r="I537" s="436"/>
      <c r="J537" s="435"/>
      <c r="K537" s="452"/>
    </row>
    <row r="538" spans="1:11" ht="30" x14ac:dyDescent="0.25">
      <c r="A538" s="345">
        <v>1</v>
      </c>
      <c r="B538" s="165"/>
      <c r="C538" s="153" t="s">
        <v>147</v>
      </c>
      <c r="D538" s="346" t="s">
        <v>28</v>
      </c>
      <c r="E538" s="147"/>
      <c r="F538" s="345" t="s">
        <v>13</v>
      </c>
      <c r="G538" s="345" t="s">
        <v>667</v>
      </c>
      <c r="H538" s="153" t="s">
        <v>668</v>
      </c>
      <c r="I538" s="436">
        <f>1/35</f>
        <v>2.8571428571428571E-2</v>
      </c>
      <c r="J538" s="435">
        <v>5</v>
      </c>
      <c r="K538" s="451">
        <f t="shared" ref="K538:K571" si="25">I538/J538</f>
        <v>5.7142857142857143E-3</v>
      </c>
    </row>
    <row r="539" spans="1:11" x14ac:dyDescent="0.25">
      <c r="A539" s="148" t="s">
        <v>66</v>
      </c>
      <c r="B539" s="166" t="s">
        <v>23</v>
      </c>
      <c r="C539" s="152"/>
      <c r="D539" s="147"/>
      <c r="E539" s="147"/>
      <c r="F539" s="148"/>
      <c r="G539" s="148"/>
      <c r="H539" s="152"/>
      <c r="I539" s="436"/>
      <c r="J539" s="435"/>
      <c r="K539" s="451"/>
    </row>
    <row r="540" spans="1:11" x14ac:dyDescent="0.25">
      <c r="A540" s="148" t="s">
        <v>40</v>
      </c>
      <c r="B540" s="166" t="s">
        <v>162</v>
      </c>
      <c r="C540" s="152"/>
      <c r="D540" s="147"/>
      <c r="E540" s="147"/>
      <c r="F540" s="148"/>
      <c r="G540" s="148"/>
      <c r="H540" s="152"/>
      <c r="I540" s="436"/>
      <c r="J540" s="435"/>
      <c r="K540" s="451"/>
    </row>
    <row r="541" spans="1:11" x14ac:dyDescent="0.25">
      <c r="A541" s="148">
        <v>1</v>
      </c>
      <c r="B541" s="166" t="s">
        <v>669</v>
      </c>
      <c r="C541" s="152"/>
      <c r="D541" s="147"/>
      <c r="E541" s="147"/>
      <c r="F541" s="148"/>
      <c r="G541" s="148"/>
      <c r="H541" s="152"/>
      <c r="I541" s="436"/>
      <c r="J541" s="435"/>
      <c r="K541" s="451"/>
    </row>
    <row r="542" spans="1:11" ht="60" x14ac:dyDescent="0.25">
      <c r="A542" s="345" t="s">
        <v>67</v>
      </c>
      <c r="B542" s="165"/>
      <c r="C542" s="153" t="s">
        <v>670</v>
      </c>
      <c r="D542" s="147"/>
      <c r="E542" s="346" t="s">
        <v>28</v>
      </c>
      <c r="F542" s="345" t="s">
        <v>13</v>
      </c>
      <c r="G542" s="345" t="s">
        <v>169</v>
      </c>
      <c r="H542" s="345" t="s">
        <v>2697</v>
      </c>
      <c r="I542" s="436">
        <f>1/6</f>
        <v>0.16666666666666666</v>
      </c>
      <c r="J542" s="435">
        <v>5</v>
      </c>
      <c r="K542" s="451">
        <f t="shared" si="25"/>
        <v>3.3333333333333333E-2</v>
      </c>
    </row>
    <row r="543" spans="1:11" ht="30" x14ac:dyDescent="0.25">
      <c r="A543" s="345" t="s">
        <v>80</v>
      </c>
      <c r="B543" s="165"/>
      <c r="C543" s="153" t="s">
        <v>671</v>
      </c>
      <c r="D543" s="346"/>
      <c r="E543" s="346" t="s">
        <v>28</v>
      </c>
      <c r="F543" s="345" t="s">
        <v>13</v>
      </c>
      <c r="G543" s="345" t="s">
        <v>169</v>
      </c>
      <c r="H543" s="153" t="s">
        <v>102</v>
      </c>
      <c r="I543" s="436">
        <f t="shared" ref="I543:I553" si="26">1/6</f>
        <v>0.16666666666666666</v>
      </c>
      <c r="J543" s="435">
        <v>5</v>
      </c>
      <c r="K543" s="451">
        <f t="shared" si="25"/>
        <v>3.3333333333333333E-2</v>
      </c>
    </row>
    <row r="544" spans="1:11" ht="30" x14ac:dyDescent="0.25">
      <c r="A544" s="345" t="s">
        <v>170</v>
      </c>
      <c r="B544" s="165"/>
      <c r="C544" s="153" t="s">
        <v>672</v>
      </c>
      <c r="D544" s="346"/>
      <c r="E544" s="346" t="s">
        <v>28</v>
      </c>
      <c r="F544" s="345" t="s">
        <v>13</v>
      </c>
      <c r="G544" s="345" t="s">
        <v>169</v>
      </c>
      <c r="H544" s="153" t="s">
        <v>102</v>
      </c>
      <c r="I544" s="436">
        <f t="shared" si="26"/>
        <v>0.16666666666666666</v>
      </c>
      <c r="J544" s="435">
        <v>5</v>
      </c>
      <c r="K544" s="451">
        <f t="shared" si="25"/>
        <v>3.3333333333333333E-2</v>
      </c>
    </row>
    <row r="545" spans="1:11" ht="75" x14ac:dyDescent="0.25">
      <c r="A545" s="345" t="s">
        <v>174</v>
      </c>
      <c r="B545" s="165"/>
      <c r="C545" s="153" t="s">
        <v>673</v>
      </c>
      <c r="D545" s="346"/>
      <c r="E545" s="346" t="s">
        <v>28</v>
      </c>
      <c r="F545" s="345" t="s">
        <v>13</v>
      </c>
      <c r="G545" s="345" t="s">
        <v>169</v>
      </c>
      <c r="H545" s="345" t="s">
        <v>2698</v>
      </c>
      <c r="I545" s="436">
        <f t="shared" si="26"/>
        <v>0.16666666666666666</v>
      </c>
      <c r="J545" s="435">
        <v>5</v>
      </c>
      <c r="K545" s="451">
        <f t="shared" si="25"/>
        <v>3.3333333333333333E-2</v>
      </c>
    </row>
    <row r="546" spans="1:11" ht="30" x14ac:dyDescent="0.25">
      <c r="A546" s="345" t="s">
        <v>177</v>
      </c>
      <c r="B546" s="165"/>
      <c r="C546" s="153" t="s">
        <v>674</v>
      </c>
      <c r="D546" s="346"/>
      <c r="E546" s="346" t="s">
        <v>28</v>
      </c>
      <c r="F546" s="345" t="s">
        <v>13</v>
      </c>
      <c r="G546" s="345" t="s">
        <v>169</v>
      </c>
      <c r="H546" s="153" t="s">
        <v>498</v>
      </c>
      <c r="I546" s="436">
        <f t="shared" si="26"/>
        <v>0.16666666666666666</v>
      </c>
      <c r="J546" s="435">
        <v>5</v>
      </c>
      <c r="K546" s="451">
        <f t="shared" si="25"/>
        <v>3.3333333333333333E-2</v>
      </c>
    </row>
    <row r="547" spans="1:11" ht="30" x14ac:dyDescent="0.25">
      <c r="A547" s="345" t="s">
        <v>570</v>
      </c>
      <c r="B547" s="165"/>
      <c r="C547" s="153" t="s">
        <v>675</v>
      </c>
      <c r="D547" s="346"/>
      <c r="E547" s="346" t="s">
        <v>28</v>
      </c>
      <c r="F547" s="345" t="s">
        <v>13</v>
      </c>
      <c r="G547" s="345" t="s">
        <v>169</v>
      </c>
      <c r="H547" s="153" t="s">
        <v>102</v>
      </c>
      <c r="I547" s="436">
        <f t="shared" si="26"/>
        <v>0.16666666666666666</v>
      </c>
      <c r="J547" s="435">
        <v>5</v>
      </c>
      <c r="K547" s="451">
        <f t="shared" si="25"/>
        <v>3.3333333333333333E-2</v>
      </c>
    </row>
    <row r="548" spans="1:11" ht="30" x14ac:dyDescent="0.25">
      <c r="A548" s="345" t="s">
        <v>573</v>
      </c>
      <c r="B548" s="165"/>
      <c r="C548" s="153" t="s">
        <v>676</v>
      </c>
      <c r="D548" s="346"/>
      <c r="E548" s="346" t="s">
        <v>28</v>
      </c>
      <c r="F548" s="345" t="s">
        <v>13</v>
      </c>
      <c r="G548" s="345" t="s">
        <v>169</v>
      </c>
      <c r="H548" s="153" t="s">
        <v>74</v>
      </c>
      <c r="I548" s="436">
        <f>1/6</f>
        <v>0.16666666666666666</v>
      </c>
      <c r="J548" s="435">
        <v>5</v>
      </c>
      <c r="K548" s="451">
        <f t="shared" si="25"/>
        <v>3.3333333333333333E-2</v>
      </c>
    </row>
    <row r="549" spans="1:11" x14ac:dyDescent="0.25">
      <c r="A549" s="148">
        <v>2</v>
      </c>
      <c r="B549" s="166" t="s">
        <v>677</v>
      </c>
      <c r="C549" s="152"/>
      <c r="D549" s="147"/>
      <c r="E549" s="147"/>
      <c r="F549" s="148"/>
      <c r="G549" s="148"/>
      <c r="H549" s="152"/>
      <c r="I549" s="436"/>
      <c r="J549" s="435"/>
      <c r="K549" s="451"/>
    </row>
    <row r="550" spans="1:11" ht="75" x14ac:dyDescent="0.25">
      <c r="A550" s="345" t="s">
        <v>32</v>
      </c>
      <c r="B550" s="165"/>
      <c r="C550" s="153" t="s">
        <v>678</v>
      </c>
      <c r="D550" s="147"/>
      <c r="E550" s="346" t="s">
        <v>28</v>
      </c>
      <c r="F550" s="345" t="s">
        <v>13</v>
      </c>
      <c r="G550" s="345" t="s">
        <v>169</v>
      </c>
      <c r="H550" s="345" t="s">
        <v>2699</v>
      </c>
      <c r="I550" s="436">
        <f t="shared" si="26"/>
        <v>0.16666666666666666</v>
      </c>
      <c r="J550" s="435">
        <v>5</v>
      </c>
      <c r="K550" s="451">
        <f t="shared" si="25"/>
        <v>3.3333333333333333E-2</v>
      </c>
    </row>
    <row r="551" spans="1:11" ht="60" x14ac:dyDescent="0.25">
      <c r="A551" s="345" t="s">
        <v>90</v>
      </c>
      <c r="B551" s="165"/>
      <c r="C551" s="153" t="s">
        <v>679</v>
      </c>
      <c r="D551" s="147"/>
      <c r="E551" s="346" t="s">
        <v>28</v>
      </c>
      <c r="F551" s="345" t="s">
        <v>13</v>
      </c>
      <c r="G551" s="345" t="s">
        <v>169</v>
      </c>
      <c r="H551" s="153" t="s">
        <v>680</v>
      </c>
      <c r="I551" s="436">
        <f t="shared" si="26"/>
        <v>0.16666666666666666</v>
      </c>
      <c r="J551" s="435">
        <v>5</v>
      </c>
      <c r="K551" s="451">
        <f t="shared" si="25"/>
        <v>3.3333333333333333E-2</v>
      </c>
    </row>
    <row r="552" spans="1:11" x14ac:dyDescent="0.25">
      <c r="A552" s="148">
        <v>3</v>
      </c>
      <c r="B552" s="166" t="s">
        <v>681</v>
      </c>
      <c r="C552" s="152"/>
      <c r="D552" s="147"/>
      <c r="E552" s="147"/>
      <c r="F552" s="148"/>
      <c r="G552" s="148"/>
      <c r="H552" s="152"/>
      <c r="I552" s="436"/>
      <c r="J552" s="435"/>
      <c r="K552" s="451"/>
    </row>
    <row r="553" spans="1:11" ht="60" x14ac:dyDescent="0.25">
      <c r="A553" s="345" t="s">
        <v>103</v>
      </c>
      <c r="B553" s="153" t="s">
        <v>681</v>
      </c>
      <c r="C553" s="153" t="s">
        <v>682</v>
      </c>
      <c r="D553" s="147"/>
      <c r="E553" s="346" t="s">
        <v>28</v>
      </c>
      <c r="F553" s="345" t="s">
        <v>13</v>
      </c>
      <c r="G553" s="345" t="s">
        <v>169</v>
      </c>
      <c r="H553" s="153" t="s">
        <v>683</v>
      </c>
      <c r="I553" s="436">
        <f t="shared" si="26"/>
        <v>0.16666666666666666</v>
      </c>
      <c r="J553" s="435">
        <v>5</v>
      </c>
      <c r="K553" s="451">
        <f t="shared" si="25"/>
        <v>3.3333333333333333E-2</v>
      </c>
    </row>
    <row r="554" spans="1:11" x14ac:dyDescent="0.25">
      <c r="A554" s="148" t="s">
        <v>50</v>
      </c>
      <c r="B554" s="166" t="s">
        <v>255</v>
      </c>
      <c r="C554" s="152"/>
      <c r="D554" s="147"/>
      <c r="E554" s="147"/>
      <c r="F554" s="148"/>
      <c r="G554" s="148"/>
      <c r="H554" s="152"/>
      <c r="I554" s="436"/>
      <c r="J554" s="435"/>
      <c r="K554" s="451"/>
    </row>
    <row r="555" spans="1:11" x14ac:dyDescent="0.25">
      <c r="A555" s="148">
        <v>1</v>
      </c>
      <c r="B555" s="166" t="s">
        <v>669</v>
      </c>
      <c r="C555" s="152"/>
      <c r="D555" s="147"/>
      <c r="E555" s="147"/>
      <c r="F555" s="148"/>
      <c r="G555" s="148"/>
      <c r="H555" s="152"/>
      <c r="I555" s="436"/>
      <c r="J555" s="435"/>
      <c r="K555" s="451"/>
    </row>
    <row r="556" spans="1:11" x14ac:dyDescent="0.25">
      <c r="A556" s="345" t="s">
        <v>67</v>
      </c>
      <c r="B556" s="165"/>
      <c r="C556" s="153" t="s">
        <v>684</v>
      </c>
      <c r="D556" s="346" t="s">
        <v>28</v>
      </c>
      <c r="E556" s="147"/>
      <c r="F556" s="345" t="s">
        <v>13</v>
      </c>
      <c r="G556" s="345" t="s">
        <v>148</v>
      </c>
      <c r="H556" s="153" t="s">
        <v>102</v>
      </c>
      <c r="I556" s="436">
        <f>1/35</f>
        <v>2.8571428571428571E-2</v>
      </c>
      <c r="J556" s="435">
        <v>5</v>
      </c>
      <c r="K556" s="451">
        <f t="shared" si="25"/>
        <v>5.7142857142857143E-3</v>
      </c>
    </row>
    <row r="557" spans="1:11" x14ac:dyDescent="0.25">
      <c r="A557" s="345" t="s">
        <v>80</v>
      </c>
      <c r="B557" s="165"/>
      <c r="C557" s="153" t="s">
        <v>685</v>
      </c>
      <c r="D557" s="346" t="s">
        <v>28</v>
      </c>
      <c r="E557" s="346"/>
      <c r="F557" s="345" t="s">
        <v>13</v>
      </c>
      <c r="G557" s="345" t="s">
        <v>148</v>
      </c>
      <c r="H557" s="153" t="s">
        <v>57</v>
      </c>
      <c r="I557" s="436">
        <f t="shared" ref="I557:I564" si="27">1/35</f>
        <v>2.8571428571428571E-2</v>
      </c>
      <c r="J557" s="435">
        <v>5</v>
      </c>
      <c r="K557" s="451">
        <f t="shared" si="25"/>
        <v>5.7142857142857143E-3</v>
      </c>
    </row>
    <row r="558" spans="1:11" x14ac:dyDescent="0.25">
      <c r="A558" s="345" t="s">
        <v>170</v>
      </c>
      <c r="B558" s="165"/>
      <c r="C558" s="153" t="s">
        <v>686</v>
      </c>
      <c r="D558" s="346" t="s">
        <v>28</v>
      </c>
      <c r="E558" s="346"/>
      <c r="F558" s="345" t="s">
        <v>13</v>
      </c>
      <c r="G558" s="345" t="s">
        <v>148</v>
      </c>
      <c r="H558" s="153" t="s">
        <v>59</v>
      </c>
      <c r="I558" s="436">
        <f t="shared" si="27"/>
        <v>2.8571428571428571E-2</v>
      </c>
      <c r="J558" s="435">
        <v>5</v>
      </c>
      <c r="K558" s="451">
        <f t="shared" si="25"/>
        <v>5.7142857142857143E-3</v>
      </c>
    </row>
    <row r="559" spans="1:11" x14ac:dyDescent="0.25">
      <c r="A559" s="345" t="s">
        <v>174</v>
      </c>
      <c r="B559" s="165"/>
      <c r="C559" s="153" t="s">
        <v>687</v>
      </c>
      <c r="D559" s="346" t="s">
        <v>28</v>
      </c>
      <c r="E559" s="346"/>
      <c r="F559" s="345" t="s">
        <v>13</v>
      </c>
      <c r="G559" s="345" t="s">
        <v>148</v>
      </c>
      <c r="H559" s="345" t="s">
        <v>59</v>
      </c>
      <c r="I559" s="436">
        <f t="shared" si="27"/>
        <v>2.8571428571428571E-2</v>
      </c>
      <c r="J559" s="435">
        <v>5</v>
      </c>
      <c r="K559" s="451">
        <f t="shared" si="25"/>
        <v>5.7142857142857143E-3</v>
      </c>
    </row>
    <row r="560" spans="1:11" x14ac:dyDescent="0.25">
      <c r="A560" s="148">
        <v>2</v>
      </c>
      <c r="B560" s="166" t="s">
        <v>688</v>
      </c>
      <c r="C560" s="152"/>
      <c r="D560" s="147"/>
      <c r="E560" s="147"/>
      <c r="F560" s="148"/>
      <c r="G560" s="148"/>
      <c r="H560" s="152"/>
      <c r="I560" s="436"/>
      <c r="J560" s="435"/>
      <c r="K560" s="451"/>
    </row>
    <row r="561" spans="1:11" x14ac:dyDescent="0.25">
      <c r="A561" s="345" t="s">
        <v>32</v>
      </c>
      <c r="B561" s="165"/>
      <c r="C561" s="153" t="s">
        <v>689</v>
      </c>
      <c r="D561" s="346" t="s">
        <v>28</v>
      </c>
      <c r="E561" s="346"/>
      <c r="F561" s="345" t="s">
        <v>13</v>
      </c>
      <c r="G561" s="345" t="s">
        <v>19</v>
      </c>
      <c r="H561" s="153" t="s">
        <v>57</v>
      </c>
      <c r="I561" s="436">
        <f t="shared" si="27"/>
        <v>2.8571428571428571E-2</v>
      </c>
      <c r="J561" s="435">
        <v>5</v>
      </c>
      <c r="K561" s="451">
        <f t="shared" si="25"/>
        <v>5.7142857142857143E-3</v>
      </c>
    </row>
    <row r="562" spans="1:11" x14ac:dyDescent="0.25">
      <c r="A562" s="148">
        <v>3</v>
      </c>
      <c r="B562" s="166" t="s">
        <v>690</v>
      </c>
      <c r="C562" s="152"/>
      <c r="D562" s="147"/>
      <c r="E562" s="147"/>
      <c r="F562" s="148"/>
      <c r="G562" s="148"/>
      <c r="H562" s="152"/>
      <c r="I562" s="436"/>
      <c r="J562" s="435"/>
      <c r="K562" s="451"/>
    </row>
    <row r="563" spans="1:11" ht="60" x14ac:dyDescent="0.25">
      <c r="A563" s="345" t="s">
        <v>103</v>
      </c>
      <c r="B563" s="165"/>
      <c r="C563" s="153" t="s">
        <v>691</v>
      </c>
      <c r="D563" s="346" t="s">
        <v>28</v>
      </c>
      <c r="E563" s="346"/>
      <c r="F563" s="345" t="s">
        <v>13</v>
      </c>
      <c r="G563" s="345" t="s">
        <v>19</v>
      </c>
      <c r="H563" s="345" t="s">
        <v>2700</v>
      </c>
      <c r="I563" s="436">
        <f t="shared" si="27"/>
        <v>2.8571428571428571E-2</v>
      </c>
      <c r="J563" s="435">
        <v>5</v>
      </c>
      <c r="K563" s="451">
        <f t="shared" si="25"/>
        <v>5.7142857142857143E-3</v>
      </c>
    </row>
    <row r="564" spans="1:11" ht="30" x14ac:dyDescent="0.25">
      <c r="A564" s="345" t="s">
        <v>192</v>
      </c>
      <c r="B564" s="165"/>
      <c r="C564" s="153" t="s">
        <v>692</v>
      </c>
      <c r="D564" s="346" t="s">
        <v>28</v>
      </c>
      <c r="E564" s="346"/>
      <c r="F564" s="345" t="s">
        <v>13</v>
      </c>
      <c r="G564" s="345" t="s">
        <v>19</v>
      </c>
      <c r="H564" s="153" t="s">
        <v>693</v>
      </c>
      <c r="I564" s="436">
        <f t="shared" si="27"/>
        <v>2.8571428571428571E-2</v>
      </c>
      <c r="J564" s="435">
        <v>5</v>
      </c>
      <c r="K564" s="451">
        <f t="shared" si="25"/>
        <v>5.7142857142857143E-3</v>
      </c>
    </row>
    <row r="565" spans="1:11" x14ac:dyDescent="0.25">
      <c r="A565" s="148" t="s">
        <v>132</v>
      </c>
      <c r="B565" s="166" t="s">
        <v>24</v>
      </c>
      <c r="C565" s="152"/>
      <c r="D565" s="147"/>
      <c r="E565" s="147"/>
      <c r="F565" s="148"/>
      <c r="G565" s="148"/>
      <c r="H565" s="152"/>
      <c r="I565" s="436"/>
      <c r="J565" s="435"/>
      <c r="K565" s="451"/>
    </row>
    <row r="566" spans="1:11" x14ac:dyDescent="0.25">
      <c r="A566" s="148">
        <v>1</v>
      </c>
      <c r="B566" s="166" t="s">
        <v>681</v>
      </c>
      <c r="C566" s="152"/>
      <c r="D566" s="147"/>
      <c r="E566" s="147"/>
      <c r="F566" s="148"/>
      <c r="G566" s="148"/>
      <c r="H566" s="152"/>
      <c r="I566" s="436"/>
      <c r="J566" s="435"/>
      <c r="K566" s="451"/>
    </row>
    <row r="567" spans="1:11" ht="30" x14ac:dyDescent="0.25">
      <c r="A567" s="345" t="s">
        <v>67</v>
      </c>
      <c r="B567" s="165"/>
      <c r="C567" s="183" t="s">
        <v>2703</v>
      </c>
      <c r="D567" s="184"/>
      <c r="E567" s="346"/>
      <c r="F567" s="345"/>
      <c r="G567" s="345"/>
      <c r="H567" s="153" t="s">
        <v>588</v>
      </c>
      <c r="I567" s="436"/>
      <c r="J567" s="435">
        <v>5</v>
      </c>
      <c r="K567" s="451">
        <f t="shared" si="25"/>
        <v>0</v>
      </c>
    </row>
    <row r="568" spans="1:11" ht="60" x14ac:dyDescent="0.25">
      <c r="A568" s="345"/>
      <c r="B568" s="165"/>
      <c r="C568" s="185" t="s">
        <v>2702</v>
      </c>
      <c r="D568" s="346"/>
      <c r="E568" s="346" t="s">
        <v>28</v>
      </c>
      <c r="F568" s="345" t="s">
        <v>8</v>
      </c>
      <c r="G568" s="345" t="s">
        <v>695</v>
      </c>
      <c r="H568" s="153"/>
      <c r="I568" s="436">
        <f>5/20/35</f>
        <v>7.1428571428571426E-3</v>
      </c>
      <c r="J568" s="435">
        <v>1</v>
      </c>
      <c r="K568" s="451">
        <f t="shared" si="25"/>
        <v>7.1428571428571426E-3</v>
      </c>
    </row>
    <row r="569" spans="1:11" ht="60" x14ac:dyDescent="0.25">
      <c r="A569" s="345"/>
      <c r="B569" s="165"/>
      <c r="C569" s="183" t="s">
        <v>2701</v>
      </c>
      <c r="D569" s="346"/>
      <c r="E569" s="346" t="s">
        <v>28</v>
      </c>
      <c r="F569" s="345" t="s">
        <v>8</v>
      </c>
      <c r="G569" s="345" t="s">
        <v>696</v>
      </c>
      <c r="H569" s="153"/>
      <c r="I569" s="436">
        <f>2/35</f>
        <v>5.7142857142857141E-2</v>
      </c>
      <c r="J569" s="435">
        <v>1</v>
      </c>
      <c r="K569" s="451">
        <f t="shared" si="25"/>
        <v>5.7142857142857141E-2</v>
      </c>
    </row>
    <row r="570" spans="1:11" ht="45" x14ac:dyDescent="0.25">
      <c r="A570" s="345"/>
      <c r="B570" s="165"/>
      <c r="C570" s="183" t="s">
        <v>694</v>
      </c>
      <c r="D570" s="346"/>
      <c r="E570" s="346" t="s">
        <v>28</v>
      </c>
      <c r="F570" s="345" t="s">
        <v>13</v>
      </c>
      <c r="G570" s="345" t="s">
        <v>695</v>
      </c>
      <c r="H570" s="153"/>
      <c r="I570" s="436">
        <f>5/20/35</f>
        <v>7.1428571428571426E-3</v>
      </c>
      <c r="J570" s="435">
        <v>5</v>
      </c>
      <c r="K570" s="451">
        <f t="shared" si="25"/>
        <v>1.4285714285714286E-3</v>
      </c>
    </row>
    <row r="571" spans="1:11" ht="30" x14ac:dyDescent="0.25">
      <c r="A571" s="345" t="s">
        <v>80</v>
      </c>
      <c r="B571" s="165"/>
      <c r="C571" s="153" t="s">
        <v>697</v>
      </c>
      <c r="D571" s="346" t="s">
        <v>28</v>
      </c>
      <c r="E571" s="346"/>
      <c r="F571" s="345" t="s">
        <v>13</v>
      </c>
      <c r="G571" s="345" t="s">
        <v>696</v>
      </c>
      <c r="H571" s="345" t="s">
        <v>698</v>
      </c>
      <c r="I571" s="436">
        <f>2/35</f>
        <v>5.7142857142857141E-2</v>
      </c>
      <c r="J571" s="435">
        <v>5</v>
      </c>
      <c r="K571" s="451">
        <f t="shared" si="25"/>
        <v>1.1428571428571429E-2</v>
      </c>
    </row>
    <row r="572" spans="1:11" x14ac:dyDescent="0.25">
      <c r="A572" s="259"/>
      <c r="F572" s="157"/>
      <c r="G572" s="157"/>
    </row>
    <row r="573" spans="1:11" s="311" customFormat="1" x14ac:dyDescent="0.25">
      <c r="A573" s="417" t="s">
        <v>699</v>
      </c>
      <c r="B573" s="417"/>
      <c r="C573" s="417"/>
      <c r="D573" s="417"/>
      <c r="E573" s="417"/>
      <c r="F573" s="417"/>
      <c r="G573" s="417"/>
      <c r="H573" s="417"/>
      <c r="I573" s="431"/>
      <c r="J573" s="432"/>
      <c r="K573" s="450"/>
    </row>
    <row r="574" spans="1:11" s="320" customFormat="1" ht="12.75" x14ac:dyDescent="0.25">
      <c r="A574" s="469" t="s">
        <v>0</v>
      </c>
      <c r="B574" s="469" t="s">
        <v>20</v>
      </c>
      <c r="C574" s="469" t="s">
        <v>1</v>
      </c>
      <c r="D574" s="471" t="s">
        <v>2</v>
      </c>
      <c r="E574" s="472"/>
      <c r="F574" s="469" t="s">
        <v>37</v>
      </c>
      <c r="G574" s="469" t="s">
        <v>38</v>
      </c>
      <c r="H574" s="469" t="s">
        <v>3</v>
      </c>
      <c r="I574" s="473" t="s">
        <v>3193</v>
      </c>
      <c r="J574" s="475" t="s">
        <v>3189</v>
      </c>
      <c r="K574" s="477" t="s">
        <v>3190</v>
      </c>
    </row>
    <row r="575" spans="1:11" s="320" customFormat="1" ht="12.75" x14ac:dyDescent="0.25">
      <c r="A575" s="470"/>
      <c r="B575" s="470"/>
      <c r="C575" s="470"/>
      <c r="D575" s="2" t="s">
        <v>39</v>
      </c>
      <c r="E575" s="2" t="s">
        <v>4</v>
      </c>
      <c r="F575" s="470"/>
      <c r="G575" s="470"/>
      <c r="H575" s="470"/>
      <c r="I575" s="474"/>
      <c r="J575" s="476"/>
      <c r="K575" s="478"/>
    </row>
    <row r="576" spans="1:11" ht="45" x14ac:dyDescent="0.25">
      <c r="A576" s="345">
        <v>1</v>
      </c>
      <c r="B576" s="346"/>
      <c r="C576" s="153" t="s">
        <v>700</v>
      </c>
      <c r="D576" s="186"/>
      <c r="E576" s="346" t="s">
        <v>28</v>
      </c>
      <c r="F576" s="345" t="s">
        <v>34</v>
      </c>
      <c r="G576" s="345" t="s">
        <v>701</v>
      </c>
      <c r="H576" s="187"/>
      <c r="I576" s="436">
        <f>1/6</f>
        <v>0.16666666666666666</v>
      </c>
      <c r="J576" s="435">
        <v>5</v>
      </c>
      <c r="K576" s="451">
        <f t="shared" ref="K576:K594" si="28">I576/J576</f>
        <v>3.3333333333333333E-2</v>
      </c>
    </row>
    <row r="577" spans="1:11" ht="30" x14ac:dyDescent="0.25">
      <c r="A577" s="345">
        <v>2</v>
      </c>
      <c r="B577" s="346"/>
      <c r="C577" s="153" t="s">
        <v>702</v>
      </c>
      <c r="D577" s="346" t="s">
        <v>28</v>
      </c>
      <c r="E577" s="186"/>
      <c r="F577" s="345" t="s">
        <v>34</v>
      </c>
      <c r="G577" s="345" t="s">
        <v>131</v>
      </c>
      <c r="H577" s="187"/>
      <c r="I577" s="436">
        <f>1/35</f>
        <v>2.8571428571428571E-2</v>
      </c>
      <c r="J577" s="435">
        <v>5</v>
      </c>
      <c r="K577" s="451">
        <f t="shared" si="28"/>
        <v>5.7142857142857143E-3</v>
      </c>
    </row>
    <row r="578" spans="1:11" ht="30" x14ac:dyDescent="0.25">
      <c r="A578" s="345">
        <v>3</v>
      </c>
      <c r="B578" s="346"/>
      <c r="C578" s="153" t="s">
        <v>703</v>
      </c>
      <c r="D578" s="346" t="s">
        <v>28</v>
      </c>
      <c r="E578" s="346" t="s">
        <v>28</v>
      </c>
      <c r="F578" s="345" t="s">
        <v>34</v>
      </c>
      <c r="G578" s="345" t="s">
        <v>704</v>
      </c>
      <c r="H578" s="187"/>
      <c r="I578" s="436">
        <f>2/35</f>
        <v>5.7142857142857141E-2</v>
      </c>
      <c r="J578" s="435">
        <v>5</v>
      </c>
      <c r="K578" s="451">
        <f t="shared" si="28"/>
        <v>1.1428571428571429E-2</v>
      </c>
    </row>
    <row r="579" spans="1:11" ht="30" x14ac:dyDescent="0.25">
      <c r="A579" s="345">
        <v>4</v>
      </c>
      <c r="B579" s="346"/>
      <c r="C579" s="153" t="s">
        <v>705</v>
      </c>
      <c r="D579" s="346" t="s">
        <v>28</v>
      </c>
      <c r="E579" s="346"/>
      <c r="F579" s="345" t="s">
        <v>34</v>
      </c>
      <c r="G579" s="345" t="s">
        <v>706</v>
      </c>
      <c r="H579" s="187"/>
      <c r="I579" s="436">
        <f>20/35</f>
        <v>0.5714285714285714</v>
      </c>
      <c r="J579" s="435">
        <v>5</v>
      </c>
      <c r="K579" s="451">
        <f t="shared" si="28"/>
        <v>0.11428571428571428</v>
      </c>
    </row>
    <row r="580" spans="1:11" ht="30" x14ac:dyDescent="0.25">
      <c r="A580" s="345">
        <v>5</v>
      </c>
      <c r="B580" s="346"/>
      <c r="C580" s="153" t="s">
        <v>707</v>
      </c>
      <c r="D580" s="346" t="s">
        <v>28</v>
      </c>
      <c r="E580" s="346"/>
      <c r="F580" s="345" t="s">
        <v>34</v>
      </c>
      <c r="G580" s="345" t="s">
        <v>612</v>
      </c>
      <c r="H580" s="187"/>
      <c r="I580" s="436">
        <f>20/20/35</f>
        <v>2.8571428571428571E-2</v>
      </c>
      <c r="J580" s="435">
        <v>5</v>
      </c>
      <c r="K580" s="451">
        <f t="shared" si="28"/>
        <v>5.7142857142857143E-3</v>
      </c>
    </row>
    <row r="581" spans="1:11" ht="30" x14ac:dyDescent="0.25">
      <c r="A581" s="345">
        <v>6</v>
      </c>
      <c r="B581" s="346"/>
      <c r="C581" s="153" t="s">
        <v>708</v>
      </c>
      <c r="D581" s="346" t="s">
        <v>28</v>
      </c>
      <c r="E581" s="346"/>
      <c r="F581" s="345" t="s">
        <v>34</v>
      </c>
      <c r="G581" s="345" t="s">
        <v>709</v>
      </c>
      <c r="H581" s="187"/>
      <c r="I581" s="436">
        <f>3/20/35</f>
        <v>4.2857142857142859E-3</v>
      </c>
      <c r="J581" s="435">
        <v>5</v>
      </c>
      <c r="K581" s="451">
        <f t="shared" si="28"/>
        <v>8.5714285714285721E-4</v>
      </c>
    </row>
    <row r="582" spans="1:11" ht="60" x14ac:dyDescent="0.25">
      <c r="A582" s="345">
        <v>7</v>
      </c>
      <c r="B582" s="346"/>
      <c r="C582" s="153" t="s">
        <v>710</v>
      </c>
      <c r="D582" s="346"/>
      <c r="E582" s="346"/>
      <c r="F582" s="345"/>
      <c r="G582" s="345" t="s">
        <v>711</v>
      </c>
      <c r="H582" s="187"/>
      <c r="I582" s="436"/>
      <c r="J582" s="435">
        <v>5</v>
      </c>
      <c r="K582" s="451">
        <f t="shared" si="28"/>
        <v>0</v>
      </c>
    </row>
    <row r="583" spans="1:11" x14ac:dyDescent="0.25">
      <c r="A583" s="345" t="s">
        <v>232</v>
      </c>
      <c r="B583" s="165"/>
      <c r="C583" s="153" t="s">
        <v>712</v>
      </c>
      <c r="D583" s="346" t="s">
        <v>28</v>
      </c>
      <c r="E583" s="186"/>
      <c r="F583" s="345" t="s">
        <v>34</v>
      </c>
      <c r="G583" s="187"/>
      <c r="H583" s="187"/>
      <c r="I583" s="436">
        <f>1/5/35</f>
        <v>5.7142857142857143E-3</v>
      </c>
      <c r="J583" s="435">
        <v>5</v>
      </c>
      <c r="K583" s="451">
        <f t="shared" si="28"/>
        <v>1.1428571428571429E-3</v>
      </c>
    </row>
    <row r="584" spans="1:11" x14ac:dyDescent="0.25">
      <c r="A584" s="345" t="s">
        <v>235</v>
      </c>
      <c r="B584" s="346"/>
      <c r="C584" s="153" t="s">
        <v>713</v>
      </c>
      <c r="D584" s="346" t="s">
        <v>28</v>
      </c>
      <c r="E584" s="186"/>
      <c r="F584" s="345" t="s">
        <v>34</v>
      </c>
      <c r="G584" s="187"/>
      <c r="H584" s="187"/>
      <c r="I584" s="436">
        <f t="shared" ref="I584:I590" si="29">1/5/35</f>
        <v>5.7142857142857143E-3</v>
      </c>
      <c r="J584" s="435">
        <v>5</v>
      </c>
      <c r="K584" s="451">
        <f t="shared" si="28"/>
        <v>1.1428571428571429E-3</v>
      </c>
    </row>
    <row r="585" spans="1:11" x14ac:dyDescent="0.25">
      <c r="A585" s="345" t="s">
        <v>238</v>
      </c>
      <c r="B585" s="165"/>
      <c r="C585" s="153" t="s">
        <v>144</v>
      </c>
      <c r="D585" s="346" t="s">
        <v>28</v>
      </c>
      <c r="E585" s="186"/>
      <c r="F585" s="345" t="s">
        <v>13</v>
      </c>
      <c r="G585" s="345"/>
      <c r="H585" s="187"/>
      <c r="I585" s="436">
        <f t="shared" si="29"/>
        <v>5.7142857142857143E-3</v>
      </c>
      <c r="J585" s="435">
        <v>5</v>
      </c>
      <c r="K585" s="451">
        <f t="shared" si="28"/>
        <v>1.1428571428571429E-3</v>
      </c>
    </row>
    <row r="586" spans="1:11" ht="60" x14ac:dyDescent="0.25">
      <c r="A586" s="345">
        <v>8</v>
      </c>
      <c r="B586" s="346"/>
      <c r="C586" s="153" t="s">
        <v>714</v>
      </c>
      <c r="D586" s="346"/>
      <c r="E586" s="186"/>
      <c r="F586" s="345"/>
      <c r="G586" s="345" t="s">
        <v>711</v>
      </c>
      <c r="H586" s="187"/>
      <c r="I586" s="436"/>
      <c r="J586" s="435">
        <v>5</v>
      </c>
      <c r="K586" s="451">
        <f t="shared" si="28"/>
        <v>0</v>
      </c>
    </row>
    <row r="587" spans="1:11" ht="30" x14ac:dyDescent="0.25">
      <c r="A587" s="345" t="s">
        <v>242</v>
      </c>
      <c r="B587" s="165"/>
      <c r="C587" s="153" t="s">
        <v>514</v>
      </c>
      <c r="D587" s="346" t="s">
        <v>28</v>
      </c>
      <c r="E587" s="186"/>
      <c r="F587" s="345" t="s">
        <v>2833</v>
      </c>
      <c r="G587" s="187"/>
      <c r="H587" s="187"/>
      <c r="I587" s="436">
        <f t="shared" si="29"/>
        <v>5.7142857142857143E-3</v>
      </c>
      <c r="J587" s="435">
        <v>5</v>
      </c>
      <c r="K587" s="451">
        <f t="shared" si="28"/>
        <v>1.1428571428571429E-3</v>
      </c>
    </row>
    <row r="588" spans="1:11" x14ac:dyDescent="0.25">
      <c r="A588" s="345" t="s">
        <v>617</v>
      </c>
      <c r="B588" s="165"/>
      <c r="C588" s="153" t="s">
        <v>142</v>
      </c>
      <c r="D588" s="346" t="s">
        <v>28</v>
      </c>
      <c r="E588" s="186"/>
      <c r="F588" s="345" t="s">
        <v>13</v>
      </c>
      <c r="G588" s="187"/>
      <c r="H588" s="187"/>
      <c r="I588" s="436">
        <f t="shared" si="29"/>
        <v>5.7142857142857143E-3</v>
      </c>
      <c r="J588" s="435">
        <v>5</v>
      </c>
      <c r="K588" s="451">
        <f t="shared" si="28"/>
        <v>1.1428571428571429E-3</v>
      </c>
    </row>
    <row r="589" spans="1:11" x14ac:dyDescent="0.25">
      <c r="A589" s="345" t="s">
        <v>715</v>
      </c>
      <c r="B589" s="165"/>
      <c r="C589" s="153" t="s">
        <v>716</v>
      </c>
      <c r="D589" s="346" t="s">
        <v>28</v>
      </c>
      <c r="E589" s="186"/>
      <c r="F589" s="345" t="s">
        <v>34</v>
      </c>
      <c r="G589" s="187"/>
      <c r="H589" s="187"/>
      <c r="I589" s="436">
        <f t="shared" si="29"/>
        <v>5.7142857142857143E-3</v>
      </c>
      <c r="J589" s="435">
        <v>5</v>
      </c>
      <c r="K589" s="451">
        <f t="shared" si="28"/>
        <v>1.1428571428571429E-3</v>
      </c>
    </row>
    <row r="590" spans="1:11" x14ac:dyDescent="0.25">
      <c r="A590" s="345" t="s">
        <v>717</v>
      </c>
      <c r="B590" s="165"/>
      <c r="C590" s="153" t="s">
        <v>718</v>
      </c>
      <c r="D590" s="346" t="s">
        <v>28</v>
      </c>
      <c r="E590" s="346" t="s">
        <v>28</v>
      </c>
      <c r="F590" s="345" t="s">
        <v>34</v>
      </c>
      <c r="G590" s="187"/>
      <c r="H590" s="187"/>
      <c r="I590" s="436">
        <f t="shared" si="29"/>
        <v>5.7142857142857143E-3</v>
      </c>
      <c r="J590" s="435">
        <v>5</v>
      </c>
      <c r="K590" s="451">
        <f t="shared" si="28"/>
        <v>1.1428571428571429E-3</v>
      </c>
    </row>
    <row r="591" spans="1:11" ht="30" x14ac:dyDescent="0.25">
      <c r="A591" s="345">
        <v>9</v>
      </c>
      <c r="B591" s="165"/>
      <c r="C591" s="153" t="s">
        <v>719</v>
      </c>
      <c r="D591" s="346" t="s">
        <v>28</v>
      </c>
      <c r="E591" s="186"/>
      <c r="F591" s="345" t="s">
        <v>34</v>
      </c>
      <c r="G591" s="345" t="s">
        <v>2704</v>
      </c>
      <c r="H591" s="187"/>
      <c r="I591" s="436">
        <f>1/20/35</f>
        <v>1.4285714285714286E-3</v>
      </c>
      <c r="J591" s="435">
        <v>5</v>
      </c>
      <c r="K591" s="451">
        <f t="shared" si="28"/>
        <v>2.8571428571428574E-4</v>
      </c>
    </row>
    <row r="592" spans="1:11" ht="30" x14ac:dyDescent="0.25">
      <c r="A592" s="345">
        <v>10</v>
      </c>
      <c r="B592" s="165"/>
      <c r="C592" s="153" t="s">
        <v>720</v>
      </c>
      <c r="D592" s="346" t="s">
        <v>28</v>
      </c>
      <c r="E592" s="346" t="s">
        <v>28</v>
      </c>
      <c r="F592" s="345" t="s">
        <v>34</v>
      </c>
      <c r="G592" s="345" t="s">
        <v>2704</v>
      </c>
      <c r="H592" s="187"/>
      <c r="I592" s="436">
        <f>1/20/35</f>
        <v>1.4285714285714286E-3</v>
      </c>
      <c r="J592" s="435">
        <v>5</v>
      </c>
      <c r="K592" s="451">
        <f t="shared" si="28"/>
        <v>2.8571428571428574E-4</v>
      </c>
    </row>
    <row r="593" spans="1:11" ht="30" x14ac:dyDescent="0.25">
      <c r="A593" s="345">
        <v>11</v>
      </c>
      <c r="B593" s="346"/>
      <c r="C593" s="153" t="s">
        <v>721</v>
      </c>
      <c r="D593" s="346" t="s">
        <v>28</v>
      </c>
      <c r="E593" s="346" t="s">
        <v>28</v>
      </c>
      <c r="F593" s="345" t="s">
        <v>34</v>
      </c>
      <c r="G593" s="345" t="s">
        <v>556</v>
      </c>
      <c r="H593" s="187"/>
      <c r="I593" s="436">
        <f>2/20/35</f>
        <v>2.8571428571428571E-3</v>
      </c>
      <c r="J593" s="435">
        <v>5</v>
      </c>
      <c r="K593" s="451">
        <f t="shared" si="28"/>
        <v>5.7142857142857147E-4</v>
      </c>
    </row>
    <row r="594" spans="1:11" ht="30" x14ac:dyDescent="0.25">
      <c r="A594" s="345">
        <v>12</v>
      </c>
      <c r="B594" s="346"/>
      <c r="C594" s="153" t="s">
        <v>722</v>
      </c>
      <c r="D594" s="186"/>
      <c r="E594" s="346" t="s">
        <v>28</v>
      </c>
      <c r="F594" s="345" t="s">
        <v>65</v>
      </c>
      <c r="G594" s="345" t="s">
        <v>723</v>
      </c>
      <c r="H594" s="187"/>
      <c r="I594" s="436">
        <f>2/20/35</f>
        <v>2.8571428571428571E-3</v>
      </c>
      <c r="J594" s="435">
        <v>5</v>
      </c>
      <c r="K594" s="451">
        <f t="shared" si="28"/>
        <v>5.7142857142857147E-4</v>
      </c>
    </row>
  </sheetData>
  <mergeCells count="153">
    <mergeCell ref="A4:K4"/>
    <mergeCell ref="A2:K2"/>
    <mergeCell ref="A3:K3"/>
    <mergeCell ref="D321:E321"/>
    <mergeCell ref="C432:C433"/>
    <mergeCell ref="B242:B243"/>
    <mergeCell ref="F9:F10"/>
    <mergeCell ref="F30:F31"/>
    <mergeCell ref="F95:F96"/>
    <mergeCell ref="F122:F123"/>
    <mergeCell ref="F198:F199"/>
    <mergeCell ref="F242:F243"/>
    <mergeCell ref="F321:F322"/>
    <mergeCell ref="F352:F353"/>
    <mergeCell ref="F385:F386"/>
    <mergeCell ref="F432:F433"/>
    <mergeCell ref="K242:K243"/>
    <mergeCell ref="K352:K353"/>
    <mergeCell ref="K198:K199"/>
    <mergeCell ref="K321:K322"/>
    <mergeCell ref="G321:G322"/>
    <mergeCell ref="J198:J199"/>
    <mergeCell ref="H9:H10"/>
    <mergeCell ref="G9:G10"/>
    <mergeCell ref="F489:F490"/>
    <mergeCell ref="F510:F511"/>
    <mergeCell ref="F106:F107"/>
    <mergeCell ref="C106:C107"/>
    <mergeCell ref="D106:E106"/>
    <mergeCell ref="G106:G107"/>
    <mergeCell ref="I352:I353"/>
    <mergeCell ref="J352:J353"/>
    <mergeCell ref="B30:B31"/>
    <mergeCell ref="C30:C31"/>
    <mergeCell ref="C95:C96"/>
    <mergeCell ref="D95:E95"/>
    <mergeCell ref="I242:I243"/>
    <mergeCell ref="J242:J243"/>
    <mergeCell ref="H30:H31"/>
    <mergeCell ref="H242:H243"/>
    <mergeCell ref="H352:H353"/>
    <mergeCell ref="B352:B353"/>
    <mergeCell ref="C352:C353"/>
    <mergeCell ref="G352:G353"/>
    <mergeCell ref="I385:I386"/>
    <mergeCell ref="J385:J386"/>
    <mergeCell ref="I321:I322"/>
    <mergeCell ref="J321:J322"/>
    <mergeCell ref="I574:I575"/>
    <mergeCell ref="J574:J575"/>
    <mergeCell ref="K574:K575"/>
    <mergeCell ref="D122:E122"/>
    <mergeCell ref="H198:H199"/>
    <mergeCell ref="D510:E510"/>
    <mergeCell ref="G510:G511"/>
    <mergeCell ref="H510:H511"/>
    <mergeCell ref="G489:G490"/>
    <mergeCell ref="H489:H490"/>
    <mergeCell ref="F535:F536"/>
    <mergeCell ref="D352:E352"/>
    <mergeCell ref="D198:E198"/>
    <mergeCell ref="D242:E242"/>
    <mergeCell ref="I535:I536"/>
    <mergeCell ref="J535:J536"/>
    <mergeCell ref="K535:K536"/>
    <mergeCell ref="H385:H386"/>
    <mergeCell ref="H321:H322"/>
    <mergeCell ref="H432:H433"/>
    <mergeCell ref="I122:I123"/>
    <mergeCell ref="J122:J123"/>
    <mergeCell ref="K122:K123"/>
    <mergeCell ref="I198:I199"/>
    <mergeCell ref="I9:I10"/>
    <mergeCell ref="J9:J10"/>
    <mergeCell ref="K9:K10"/>
    <mergeCell ref="I106:I107"/>
    <mergeCell ref="J106:J107"/>
    <mergeCell ref="K106:K107"/>
    <mergeCell ref="I30:I31"/>
    <mergeCell ref="J30:J31"/>
    <mergeCell ref="K30:K31"/>
    <mergeCell ref="I95:I96"/>
    <mergeCell ref="J95:J96"/>
    <mergeCell ref="K95:K96"/>
    <mergeCell ref="I432:I433"/>
    <mergeCell ref="J432:J433"/>
    <mergeCell ref="K432:K433"/>
    <mergeCell ref="I489:I490"/>
    <mergeCell ref="J489:J490"/>
    <mergeCell ref="K489:K490"/>
    <mergeCell ref="K385:K386"/>
    <mergeCell ref="I510:I511"/>
    <mergeCell ref="J510:J511"/>
    <mergeCell ref="K510:K511"/>
    <mergeCell ref="A9:A10"/>
    <mergeCell ref="A30:A31"/>
    <mergeCell ref="A95:A96"/>
    <mergeCell ref="A106:A107"/>
    <mergeCell ref="A122:A123"/>
    <mergeCell ref="B106:B107"/>
    <mergeCell ref="B122:B123"/>
    <mergeCell ref="C122:C123"/>
    <mergeCell ref="G122:G123"/>
    <mergeCell ref="B9:B10"/>
    <mergeCell ref="C9:C10"/>
    <mergeCell ref="D9:E9"/>
    <mergeCell ref="H122:H123"/>
    <mergeCell ref="H106:H107"/>
    <mergeCell ref="H95:H96"/>
    <mergeCell ref="G30:G31"/>
    <mergeCell ref="B95:B96"/>
    <mergeCell ref="D30:E30"/>
    <mergeCell ref="G95:G96"/>
    <mergeCell ref="A198:A199"/>
    <mergeCell ref="A242:A243"/>
    <mergeCell ref="A321:A322"/>
    <mergeCell ref="A352:A353"/>
    <mergeCell ref="A385:A386"/>
    <mergeCell ref="B198:B199"/>
    <mergeCell ref="C198:C199"/>
    <mergeCell ref="G198:G199"/>
    <mergeCell ref="D385:E385"/>
    <mergeCell ref="C242:C243"/>
    <mergeCell ref="G242:G243"/>
    <mergeCell ref="B385:B386"/>
    <mergeCell ref="C385:C386"/>
    <mergeCell ref="G385:G386"/>
    <mergeCell ref="B321:B322"/>
    <mergeCell ref="C321:C322"/>
    <mergeCell ref="A432:A433"/>
    <mergeCell ref="A489:A490"/>
    <mergeCell ref="A510:A511"/>
    <mergeCell ref="A535:A536"/>
    <mergeCell ref="A574:A575"/>
    <mergeCell ref="B574:B575"/>
    <mergeCell ref="C574:C575"/>
    <mergeCell ref="G574:G575"/>
    <mergeCell ref="H574:H575"/>
    <mergeCell ref="D432:E432"/>
    <mergeCell ref="G432:G433"/>
    <mergeCell ref="B535:B536"/>
    <mergeCell ref="C535:C536"/>
    <mergeCell ref="G535:G536"/>
    <mergeCell ref="H535:H536"/>
    <mergeCell ref="D535:E535"/>
    <mergeCell ref="B510:B511"/>
    <mergeCell ref="C510:C511"/>
    <mergeCell ref="D489:E489"/>
    <mergeCell ref="B432:B433"/>
    <mergeCell ref="B489:B490"/>
    <mergeCell ref="C489:C490"/>
    <mergeCell ref="D574:E574"/>
    <mergeCell ref="F574:F575"/>
  </mergeCells>
  <printOptions horizontalCentered="1"/>
  <pageMargins left="0.2" right="0.2" top="0.5" bottom="0.2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189"/>
  <sheetViews>
    <sheetView zoomScale="90" zoomScaleNormal="90" workbookViewId="0">
      <selection activeCell="K1" sqref="K1"/>
    </sheetView>
  </sheetViews>
  <sheetFormatPr defaultColWidth="9" defaultRowHeight="15" x14ac:dyDescent="0.25"/>
  <cols>
    <col min="1" max="1" width="4.625" style="132" customWidth="1"/>
    <col min="2" max="2" width="21.625" style="53" customWidth="1"/>
    <col min="3" max="3" width="34.125" style="53" customWidth="1"/>
    <col min="4" max="6" width="5.875" style="133" customWidth="1"/>
    <col min="7" max="8" width="11.375" style="133" customWidth="1"/>
    <col min="9" max="9" width="9" style="456"/>
    <col min="10" max="10" width="9" style="459"/>
    <col min="11" max="11" width="9" style="456"/>
    <col min="12" max="16384" width="9" style="132"/>
  </cols>
  <sheetData>
    <row r="1" spans="1:11" x14ac:dyDescent="0.25">
      <c r="K1" s="493" t="s">
        <v>3206</v>
      </c>
    </row>
    <row r="2" spans="1:11" ht="15.75" x14ac:dyDescent="0.25">
      <c r="A2" s="467" t="s">
        <v>3194</v>
      </c>
      <c r="B2" s="467"/>
      <c r="C2" s="467"/>
      <c r="D2" s="467"/>
      <c r="E2" s="467"/>
      <c r="F2" s="467"/>
      <c r="G2" s="467"/>
      <c r="H2" s="467"/>
      <c r="I2" s="467"/>
      <c r="J2" s="467"/>
      <c r="K2" s="467"/>
    </row>
    <row r="3" spans="1:11" ht="15.75" x14ac:dyDescent="0.25">
      <c r="A3" s="467" t="s">
        <v>3196</v>
      </c>
      <c r="B3" s="467"/>
      <c r="C3" s="467"/>
      <c r="D3" s="467"/>
      <c r="E3" s="467"/>
      <c r="F3" s="467"/>
      <c r="G3" s="467"/>
      <c r="H3" s="467"/>
      <c r="I3" s="467"/>
      <c r="J3" s="467"/>
      <c r="K3" s="467"/>
    </row>
    <row r="4" spans="1:11" ht="15.75" x14ac:dyDescent="0.25">
      <c r="A4" s="468" t="str">
        <f>MN!A4</f>
        <v>(Kèm theo Công văn số 2298/SGDĐT-KHTC ngày 07/12/2021 của Sở GD&amp;ĐT)</v>
      </c>
      <c r="B4" s="468"/>
      <c r="C4" s="468"/>
      <c r="D4" s="468"/>
      <c r="E4" s="468"/>
      <c r="F4" s="468"/>
      <c r="G4" s="468"/>
      <c r="H4" s="468"/>
      <c r="I4" s="468"/>
      <c r="J4" s="468"/>
      <c r="K4" s="468"/>
    </row>
    <row r="5" spans="1:11" ht="15.75" x14ac:dyDescent="0.25">
      <c r="A5" s="466"/>
      <c r="B5" s="466"/>
      <c r="C5" s="466"/>
      <c r="D5" s="466"/>
      <c r="E5" s="466"/>
      <c r="F5" s="466"/>
      <c r="G5" s="466"/>
      <c r="H5" s="466"/>
      <c r="I5" s="466"/>
      <c r="J5" s="466"/>
      <c r="K5" s="466"/>
    </row>
    <row r="6" spans="1:11" ht="14.1" customHeight="1" x14ac:dyDescent="0.25">
      <c r="A6" s="437" t="s">
        <v>3198</v>
      </c>
    </row>
    <row r="7" spans="1:11" ht="14.1" customHeight="1" x14ac:dyDescent="0.25">
      <c r="A7" s="437"/>
    </row>
    <row r="8" spans="1:11" x14ac:dyDescent="0.25">
      <c r="A8" s="344" t="s">
        <v>735</v>
      </c>
      <c r="B8" s="319"/>
      <c r="C8" s="319"/>
      <c r="D8" s="326"/>
      <c r="E8" s="326"/>
      <c r="F8" s="326"/>
      <c r="G8" s="326"/>
      <c r="H8" s="326"/>
      <c r="I8" s="457"/>
      <c r="J8" s="327"/>
      <c r="K8" s="457"/>
    </row>
    <row r="9" spans="1:11" ht="28.5" customHeight="1" x14ac:dyDescent="0.25">
      <c r="A9" s="483" t="s">
        <v>0</v>
      </c>
      <c r="B9" s="483" t="s">
        <v>20</v>
      </c>
      <c r="C9" s="483" t="s">
        <v>1</v>
      </c>
      <c r="D9" s="485" t="s">
        <v>2</v>
      </c>
      <c r="E9" s="486"/>
      <c r="F9" s="483" t="s">
        <v>37</v>
      </c>
      <c r="G9" s="483" t="s">
        <v>38</v>
      </c>
      <c r="H9" s="483" t="s">
        <v>3</v>
      </c>
      <c r="I9" s="479" t="s">
        <v>3193</v>
      </c>
      <c r="J9" s="481" t="s">
        <v>3189</v>
      </c>
      <c r="K9" s="479" t="s">
        <v>3190</v>
      </c>
    </row>
    <row r="10" spans="1:11" ht="29.25" customHeight="1" x14ac:dyDescent="0.25">
      <c r="A10" s="484"/>
      <c r="B10" s="484"/>
      <c r="C10" s="484"/>
      <c r="D10" s="135" t="s">
        <v>39</v>
      </c>
      <c r="E10" s="135" t="s">
        <v>4</v>
      </c>
      <c r="F10" s="484"/>
      <c r="G10" s="484"/>
      <c r="H10" s="484"/>
      <c r="I10" s="480"/>
      <c r="J10" s="482"/>
      <c r="K10" s="480"/>
    </row>
    <row r="11" spans="1:11" x14ac:dyDescent="0.25">
      <c r="A11" s="144" t="s">
        <v>40</v>
      </c>
      <c r="B11" s="197" t="s">
        <v>736</v>
      </c>
      <c r="C11" s="198"/>
      <c r="D11" s="150"/>
      <c r="E11" s="150"/>
      <c r="F11" s="150"/>
      <c r="G11" s="150"/>
      <c r="H11" s="151"/>
      <c r="I11" s="458"/>
      <c r="J11" s="318"/>
      <c r="K11" s="458"/>
    </row>
    <row r="12" spans="1:11" ht="18" x14ac:dyDescent="0.25">
      <c r="A12" s="155"/>
      <c r="B12" s="197" t="s">
        <v>2839</v>
      </c>
      <c r="C12" s="198"/>
      <c r="D12" s="150"/>
      <c r="E12" s="150"/>
      <c r="F12" s="150"/>
      <c r="G12" s="150"/>
      <c r="H12" s="151"/>
      <c r="I12" s="458"/>
      <c r="J12" s="318"/>
      <c r="K12" s="458"/>
    </row>
    <row r="13" spans="1:11" x14ac:dyDescent="0.25">
      <c r="A13" s="146"/>
      <c r="B13" s="199" t="s">
        <v>737</v>
      </c>
      <c r="C13" s="200"/>
      <c r="D13" s="266"/>
      <c r="E13" s="266"/>
      <c r="F13" s="266"/>
      <c r="G13" s="266"/>
      <c r="H13" s="267"/>
      <c r="I13" s="458"/>
      <c r="J13" s="318"/>
      <c r="K13" s="458"/>
    </row>
    <row r="14" spans="1:11" x14ac:dyDescent="0.25">
      <c r="A14" s="152"/>
      <c r="B14" s="197" t="s">
        <v>738</v>
      </c>
      <c r="C14" s="198"/>
      <c r="D14" s="150"/>
      <c r="E14" s="150"/>
      <c r="F14" s="150"/>
      <c r="G14" s="150"/>
      <c r="H14" s="151"/>
      <c r="I14" s="458"/>
      <c r="J14" s="318"/>
      <c r="K14" s="458"/>
    </row>
    <row r="15" spans="1:11" ht="30" x14ac:dyDescent="0.25">
      <c r="A15" s="154">
        <v>1</v>
      </c>
      <c r="B15" s="163" t="s">
        <v>739</v>
      </c>
      <c r="C15" s="163" t="s">
        <v>740</v>
      </c>
      <c r="D15" s="180" t="s">
        <v>28</v>
      </c>
      <c r="E15" s="145"/>
      <c r="F15" s="180" t="s">
        <v>13</v>
      </c>
      <c r="G15" s="180" t="s">
        <v>778</v>
      </c>
      <c r="H15" s="180" t="s">
        <v>742</v>
      </c>
      <c r="I15" s="458">
        <f>1/45</f>
        <v>2.2222222222222223E-2</v>
      </c>
      <c r="J15" s="318">
        <v>5</v>
      </c>
      <c r="K15" s="458">
        <f>I15/J15</f>
        <v>4.4444444444444444E-3</v>
      </c>
    </row>
    <row r="16" spans="1:11" ht="30" x14ac:dyDescent="0.25">
      <c r="A16" s="154"/>
      <c r="B16" s="163"/>
      <c r="C16" s="163" t="s">
        <v>743</v>
      </c>
      <c r="D16" s="180" t="s">
        <v>28</v>
      </c>
      <c r="E16" s="145"/>
      <c r="F16" s="180" t="s">
        <v>13</v>
      </c>
      <c r="G16" s="180" t="s">
        <v>620</v>
      </c>
      <c r="H16" s="180" t="s">
        <v>742</v>
      </c>
      <c r="I16" s="458">
        <f t="shared" ref="I16:I40" si="0">1/45</f>
        <v>2.2222222222222223E-2</v>
      </c>
      <c r="J16" s="318">
        <v>5</v>
      </c>
      <c r="K16" s="458">
        <f t="shared" ref="K16:K40" si="1">I16/J16</f>
        <v>4.4444444444444444E-3</v>
      </c>
    </row>
    <row r="17" spans="1:11" ht="45" x14ac:dyDescent="0.25">
      <c r="A17" s="154">
        <v>2</v>
      </c>
      <c r="B17" s="163" t="s">
        <v>744</v>
      </c>
      <c r="C17" s="163" t="s">
        <v>745</v>
      </c>
      <c r="D17" s="180" t="s">
        <v>28</v>
      </c>
      <c r="E17" s="145"/>
      <c r="F17" s="180" t="s">
        <v>13</v>
      </c>
      <c r="G17" s="180" t="s">
        <v>620</v>
      </c>
      <c r="H17" s="180" t="s">
        <v>742</v>
      </c>
      <c r="I17" s="458">
        <f t="shared" si="0"/>
        <v>2.2222222222222223E-2</v>
      </c>
      <c r="J17" s="318">
        <v>5</v>
      </c>
      <c r="K17" s="458">
        <f t="shared" si="1"/>
        <v>4.4444444444444444E-3</v>
      </c>
    </row>
    <row r="18" spans="1:11" ht="30" x14ac:dyDescent="0.25">
      <c r="A18" s="154">
        <v>3</v>
      </c>
      <c r="B18" s="163" t="s">
        <v>746</v>
      </c>
      <c r="C18" s="163" t="s">
        <v>747</v>
      </c>
      <c r="D18" s="180" t="s">
        <v>28</v>
      </c>
      <c r="E18" s="145"/>
      <c r="F18" s="180" t="s">
        <v>13</v>
      </c>
      <c r="G18" s="180" t="s">
        <v>620</v>
      </c>
      <c r="H18" s="180" t="s">
        <v>742</v>
      </c>
      <c r="I18" s="458">
        <f t="shared" si="0"/>
        <v>2.2222222222222223E-2</v>
      </c>
      <c r="J18" s="318">
        <v>5</v>
      </c>
      <c r="K18" s="458">
        <f t="shared" si="1"/>
        <v>4.4444444444444444E-3</v>
      </c>
    </row>
    <row r="19" spans="1:11" ht="45" x14ac:dyDescent="0.25">
      <c r="A19" s="154">
        <v>4</v>
      </c>
      <c r="B19" s="163" t="s">
        <v>748</v>
      </c>
      <c r="C19" s="163" t="s">
        <v>749</v>
      </c>
      <c r="D19" s="180" t="s">
        <v>28</v>
      </c>
      <c r="E19" s="145"/>
      <c r="F19" s="180" t="s">
        <v>13</v>
      </c>
      <c r="G19" s="345" t="s">
        <v>741</v>
      </c>
      <c r="H19" s="180" t="s">
        <v>742</v>
      </c>
      <c r="I19" s="458">
        <f t="shared" si="0"/>
        <v>2.2222222222222223E-2</v>
      </c>
      <c r="J19" s="318">
        <v>5</v>
      </c>
      <c r="K19" s="458">
        <f t="shared" si="1"/>
        <v>4.4444444444444444E-3</v>
      </c>
    </row>
    <row r="20" spans="1:11" ht="30" x14ac:dyDescent="0.25">
      <c r="A20" s="154">
        <v>5</v>
      </c>
      <c r="B20" s="163" t="s">
        <v>750</v>
      </c>
      <c r="C20" s="163" t="s">
        <v>751</v>
      </c>
      <c r="D20" s="180" t="s">
        <v>28</v>
      </c>
      <c r="E20" s="145"/>
      <c r="F20" s="180" t="s">
        <v>13</v>
      </c>
      <c r="G20" s="345" t="s">
        <v>741</v>
      </c>
      <c r="H20" s="180" t="s">
        <v>742</v>
      </c>
      <c r="I20" s="458">
        <f t="shared" si="0"/>
        <v>2.2222222222222223E-2</v>
      </c>
      <c r="J20" s="318">
        <v>5</v>
      </c>
      <c r="K20" s="458">
        <f t="shared" si="1"/>
        <v>4.4444444444444444E-3</v>
      </c>
    </row>
    <row r="21" spans="1:11" x14ac:dyDescent="0.25">
      <c r="A21" s="153"/>
      <c r="B21" s="197" t="s">
        <v>752</v>
      </c>
      <c r="C21" s="198"/>
      <c r="D21" s="150"/>
      <c r="E21" s="150"/>
      <c r="F21" s="150"/>
      <c r="G21" s="150"/>
      <c r="H21" s="151"/>
      <c r="I21" s="458"/>
      <c r="J21" s="318"/>
      <c r="K21" s="458"/>
    </row>
    <row r="22" spans="1:11" ht="45" x14ac:dyDescent="0.25">
      <c r="A22" s="154">
        <v>6</v>
      </c>
      <c r="B22" s="163" t="s">
        <v>753</v>
      </c>
      <c r="C22" s="163" t="s">
        <v>754</v>
      </c>
      <c r="D22" s="180" t="s">
        <v>28</v>
      </c>
      <c r="E22" s="145"/>
      <c r="F22" s="180" t="s">
        <v>13</v>
      </c>
      <c r="G22" s="345" t="s">
        <v>741</v>
      </c>
      <c r="H22" s="180" t="s">
        <v>742</v>
      </c>
      <c r="I22" s="458">
        <f t="shared" si="0"/>
        <v>2.2222222222222223E-2</v>
      </c>
      <c r="J22" s="318">
        <v>5</v>
      </c>
      <c r="K22" s="458">
        <f t="shared" si="1"/>
        <v>4.4444444444444444E-3</v>
      </c>
    </row>
    <row r="23" spans="1:11" ht="30" x14ac:dyDescent="0.25">
      <c r="A23" s="154">
        <v>7</v>
      </c>
      <c r="B23" s="163" t="s">
        <v>755</v>
      </c>
      <c r="C23" s="163" t="s">
        <v>756</v>
      </c>
      <c r="D23" s="180" t="s">
        <v>28</v>
      </c>
      <c r="E23" s="145"/>
      <c r="F23" s="180" t="s">
        <v>13</v>
      </c>
      <c r="G23" s="345" t="s">
        <v>741</v>
      </c>
      <c r="H23" s="180" t="s">
        <v>742</v>
      </c>
      <c r="I23" s="458">
        <f t="shared" si="0"/>
        <v>2.2222222222222223E-2</v>
      </c>
      <c r="J23" s="318">
        <v>5</v>
      </c>
      <c r="K23" s="458">
        <f t="shared" si="1"/>
        <v>4.4444444444444444E-3</v>
      </c>
    </row>
    <row r="24" spans="1:11" ht="14.1" customHeight="1" x14ac:dyDescent="0.25">
      <c r="A24" s="144" t="s">
        <v>50</v>
      </c>
      <c r="B24" s="197" t="s">
        <v>757</v>
      </c>
      <c r="C24" s="220"/>
      <c r="D24" s="345"/>
      <c r="E24" s="345"/>
      <c r="F24" s="345"/>
      <c r="G24" s="345"/>
      <c r="H24" s="345"/>
      <c r="I24" s="458"/>
      <c r="J24" s="318"/>
      <c r="K24" s="458"/>
    </row>
    <row r="25" spans="1:11" x14ac:dyDescent="0.25">
      <c r="A25" s="146"/>
      <c r="B25" s="197" t="s">
        <v>758</v>
      </c>
      <c r="C25" s="220"/>
      <c r="D25" s="345"/>
      <c r="E25" s="345"/>
      <c r="F25" s="345"/>
      <c r="G25" s="345"/>
      <c r="H25" s="345"/>
      <c r="I25" s="458"/>
      <c r="J25" s="318"/>
      <c r="K25" s="458"/>
    </row>
    <row r="26" spans="1:11" ht="45" x14ac:dyDescent="0.25">
      <c r="A26" s="154">
        <v>1</v>
      </c>
      <c r="B26" s="190"/>
      <c r="C26" s="163" t="s">
        <v>759</v>
      </c>
      <c r="D26" s="180" t="s">
        <v>28</v>
      </c>
      <c r="E26" s="180" t="s">
        <v>28</v>
      </c>
      <c r="F26" s="180"/>
      <c r="G26" s="345" t="s">
        <v>741</v>
      </c>
      <c r="H26" s="180" t="s">
        <v>760</v>
      </c>
      <c r="I26" s="458">
        <f t="shared" si="0"/>
        <v>2.2222222222222223E-2</v>
      </c>
      <c r="J26" s="318">
        <v>5</v>
      </c>
      <c r="K26" s="458">
        <f t="shared" si="1"/>
        <v>4.4444444444444444E-3</v>
      </c>
    </row>
    <row r="27" spans="1:11" ht="30" x14ac:dyDescent="0.25">
      <c r="A27" s="154">
        <v>2</v>
      </c>
      <c r="B27" s="163" t="s">
        <v>2705</v>
      </c>
      <c r="C27" s="163"/>
      <c r="D27" s="180" t="s">
        <v>28</v>
      </c>
      <c r="E27" s="180"/>
      <c r="F27" s="180" t="s">
        <v>13</v>
      </c>
      <c r="G27" s="345" t="s">
        <v>741</v>
      </c>
      <c r="H27" s="180" t="s">
        <v>761</v>
      </c>
      <c r="I27" s="458">
        <f t="shared" si="0"/>
        <v>2.2222222222222223E-2</v>
      </c>
      <c r="J27" s="318">
        <v>5</v>
      </c>
      <c r="K27" s="458">
        <f t="shared" si="1"/>
        <v>4.4444444444444444E-3</v>
      </c>
    </row>
    <row r="28" spans="1:11" ht="30" x14ac:dyDescent="0.25">
      <c r="A28" s="154">
        <v>3</v>
      </c>
      <c r="B28" s="163" t="s">
        <v>2706</v>
      </c>
      <c r="C28" s="163"/>
      <c r="D28" s="180" t="s">
        <v>28</v>
      </c>
      <c r="E28" s="180"/>
      <c r="F28" s="180" t="s">
        <v>13</v>
      </c>
      <c r="G28" s="345" t="s">
        <v>741</v>
      </c>
      <c r="H28" s="180" t="s">
        <v>761</v>
      </c>
      <c r="I28" s="458">
        <f t="shared" si="0"/>
        <v>2.2222222222222223E-2</v>
      </c>
      <c r="J28" s="318">
        <v>5</v>
      </c>
      <c r="K28" s="458">
        <f t="shared" si="1"/>
        <v>4.4444444444444444E-3</v>
      </c>
    </row>
    <row r="29" spans="1:11" ht="45" x14ac:dyDescent="0.25">
      <c r="A29" s="154">
        <v>4</v>
      </c>
      <c r="B29" s="163" t="s">
        <v>2707</v>
      </c>
      <c r="C29" s="163"/>
      <c r="D29" s="180" t="s">
        <v>28</v>
      </c>
      <c r="E29" s="180"/>
      <c r="F29" s="180" t="s">
        <v>13</v>
      </c>
      <c r="G29" s="345" t="s">
        <v>741</v>
      </c>
      <c r="H29" s="180" t="s">
        <v>761</v>
      </c>
      <c r="I29" s="458">
        <f t="shared" si="0"/>
        <v>2.2222222222222223E-2</v>
      </c>
      <c r="J29" s="318">
        <v>5</v>
      </c>
      <c r="K29" s="458">
        <f t="shared" si="1"/>
        <v>4.4444444444444444E-3</v>
      </c>
    </row>
    <row r="30" spans="1:11" ht="30" x14ac:dyDescent="0.25">
      <c r="A30" s="154">
        <v>5</v>
      </c>
      <c r="B30" s="163" t="s">
        <v>762</v>
      </c>
      <c r="C30" s="163"/>
      <c r="D30" s="180" t="s">
        <v>28</v>
      </c>
      <c r="E30" s="180"/>
      <c r="F30" s="180" t="s">
        <v>13</v>
      </c>
      <c r="G30" s="345" t="s">
        <v>741</v>
      </c>
      <c r="H30" s="180" t="s">
        <v>763</v>
      </c>
      <c r="I30" s="458">
        <f t="shared" si="0"/>
        <v>2.2222222222222223E-2</v>
      </c>
      <c r="J30" s="318">
        <v>5</v>
      </c>
      <c r="K30" s="458">
        <f t="shared" si="1"/>
        <v>4.4444444444444444E-3</v>
      </c>
    </row>
    <row r="31" spans="1:11" ht="30" x14ac:dyDescent="0.25">
      <c r="A31" s="154">
        <v>6</v>
      </c>
      <c r="B31" s="163" t="s">
        <v>2840</v>
      </c>
      <c r="C31" s="163"/>
      <c r="D31" s="180" t="s">
        <v>28</v>
      </c>
      <c r="E31" s="180"/>
      <c r="F31" s="180" t="s">
        <v>13</v>
      </c>
      <c r="G31" s="345" t="s">
        <v>741</v>
      </c>
      <c r="H31" s="180" t="s">
        <v>761</v>
      </c>
      <c r="I31" s="458">
        <f t="shared" si="0"/>
        <v>2.2222222222222223E-2</v>
      </c>
      <c r="J31" s="318">
        <v>5</v>
      </c>
      <c r="K31" s="458">
        <f t="shared" si="1"/>
        <v>4.4444444444444444E-3</v>
      </c>
    </row>
    <row r="32" spans="1:11" ht="30" x14ac:dyDescent="0.25">
      <c r="A32" s="154">
        <v>7</v>
      </c>
      <c r="B32" s="163" t="s">
        <v>764</v>
      </c>
      <c r="C32" s="163"/>
      <c r="D32" s="180" t="s">
        <v>28</v>
      </c>
      <c r="E32" s="180"/>
      <c r="F32" s="180" t="s">
        <v>13</v>
      </c>
      <c r="G32" s="345" t="s">
        <v>741</v>
      </c>
      <c r="H32" s="180" t="s">
        <v>761</v>
      </c>
      <c r="I32" s="458">
        <f t="shared" si="0"/>
        <v>2.2222222222222223E-2</v>
      </c>
      <c r="J32" s="318">
        <v>5</v>
      </c>
      <c r="K32" s="458">
        <f t="shared" si="1"/>
        <v>4.4444444444444444E-3</v>
      </c>
    </row>
    <row r="33" spans="1:11" ht="30" x14ac:dyDescent="0.25">
      <c r="A33" s="154">
        <v>8</v>
      </c>
      <c r="B33" s="163" t="s">
        <v>765</v>
      </c>
      <c r="C33" s="163"/>
      <c r="D33" s="180" t="s">
        <v>28</v>
      </c>
      <c r="E33" s="180"/>
      <c r="F33" s="180" t="s">
        <v>13</v>
      </c>
      <c r="G33" s="345" t="s">
        <v>741</v>
      </c>
      <c r="H33" s="180" t="s">
        <v>761</v>
      </c>
      <c r="I33" s="458">
        <f t="shared" si="0"/>
        <v>2.2222222222222223E-2</v>
      </c>
      <c r="J33" s="318">
        <v>5</v>
      </c>
      <c r="K33" s="458">
        <f t="shared" si="1"/>
        <v>4.4444444444444444E-3</v>
      </c>
    </row>
    <row r="34" spans="1:11" ht="30" x14ac:dyDescent="0.25">
      <c r="A34" s="154">
        <v>9</v>
      </c>
      <c r="B34" s="163" t="s">
        <v>766</v>
      </c>
      <c r="C34" s="163"/>
      <c r="D34" s="180" t="s">
        <v>28</v>
      </c>
      <c r="E34" s="180"/>
      <c r="F34" s="180" t="s">
        <v>13</v>
      </c>
      <c r="G34" s="345" t="s">
        <v>741</v>
      </c>
      <c r="H34" s="180" t="s">
        <v>761</v>
      </c>
      <c r="I34" s="458">
        <f t="shared" si="0"/>
        <v>2.2222222222222223E-2</v>
      </c>
      <c r="J34" s="318">
        <v>5</v>
      </c>
      <c r="K34" s="458">
        <f t="shared" si="1"/>
        <v>4.4444444444444444E-3</v>
      </c>
    </row>
    <row r="35" spans="1:11" ht="30" x14ac:dyDescent="0.25">
      <c r="A35" s="154">
        <v>10</v>
      </c>
      <c r="B35" s="163" t="s">
        <v>767</v>
      </c>
      <c r="C35" s="163"/>
      <c r="D35" s="180" t="s">
        <v>28</v>
      </c>
      <c r="E35" s="180"/>
      <c r="F35" s="180" t="s">
        <v>13</v>
      </c>
      <c r="G35" s="345" t="s">
        <v>741</v>
      </c>
      <c r="H35" s="180" t="s">
        <v>768</v>
      </c>
      <c r="I35" s="458">
        <f t="shared" si="0"/>
        <v>2.2222222222222223E-2</v>
      </c>
      <c r="J35" s="318">
        <v>5</v>
      </c>
      <c r="K35" s="458">
        <f t="shared" si="1"/>
        <v>4.4444444444444444E-3</v>
      </c>
    </row>
    <row r="36" spans="1:11" ht="30" x14ac:dyDescent="0.25">
      <c r="A36" s="154">
        <v>11</v>
      </c>
      <c r="B36" s="163" t="s">
        <v>769</v>
      </c>
      <c r="C36" s="163"/>
      <c r="D36" s="180" t="s">
        <v>28</v>
      </c>
      <c r="E36" s="180"/>
      <c r="F36" s="180" t="s">
        <v>13</v>
      </c>
      <c r="G36" s="345" t="s">
        <v>741</v>
      </c>
      <c r="H36" s="180" t="s">
        <v>761</v>
      </c>
      <c r="I36" s="458">
        <f t="shared" si="0"/>
        <v>2.2222222222222223E-2</v>
      </c>
      <c r="J36" s="318">
        <v>5</v>
      </c>
      <c r="K36" s="458">
        <f t="shared" si="1"/>
        <v>4.4444444444444444E-3</v>
      </c>
    </row>
    <row r="37" spans="1:11" ht="30" x14ac:dyDescent="0.25">
      <c r="A37" s="154">
        <v>12</v>
      </c>
      <c r="B37" s="163" t="s">
        <v>770</v>
      </c>
      <c r="C37" s="163"/>
      <c r="D37" s="180" t="s">
        <v>28</v>
      </c>
      <c r="E37" s="180"/>
      <c r="F37" s="180" t="s">
        <v>13</v>
      </c>
      <c r="G37" s="345" t="s">
        <v>741</v>
      </c>
      <c r="H37" s="180" t="s">
        <v>761</v>
      </c>
      <c r="I37" s="458">
        <f t="shared" si="0"/>
        <v>2.2222222222222223E-2</v>
      </c>
      <c r="J37" s="318">
        <v>5</v>
      </c>
      <c r="K37" s="458">
        <f t="shared" si="1"/>
        <v>4.4444444444444444E-3</v>
      </c>
    </row>
    <row r="38" spans="1:11" ht="30" x14ac:dyDescent="0.25">
      <c r="A38" s="154">
        <v>13</v>
      </c>
      <c r="B38" s="163" t="s">
        <v>771</v>
      </c>
      <c r="C38" s="163"/>
      <c r="D38" s="180" t="s">
        <v>28</v>
      </c>
      <c r="E38" s="180"/>
      <c r="F38" s="180" t="s">
        <v>13</v>
      </c>
      <c r="G38" s="345" t="s">
        <v>741</v>
      </c>
      <c r="H38" s="180" t="s">
        <v>768</v>
      </c>
      <c r="I38" s="458">
        <f t="shared" si="0"/>
        <v>2.2222222222222223E-2</v>
      </c>
      <c r="J38" s="318">
        <v>5</v>
      </c>
      <c r="K38" s="458">
        <f t="shared" si="1"/>
        <v>4.4444444444444444E-3</v>
      </c>
    </row>
    <row r="39" spans="1:11" ht="30" x14ac:dyDescent="0.25">
      <c r="A39" s="154">
        <v>14</v>
      </c>
      <c r="B39" s="163" t="s">
        <v>773</v>
      </c>
      <c r="C39" s="163"/>
      <c r="D39" s="180" t="s">
        <v>28</v>
      </c>
      <c r="E39" s="180"/>
      <c r="F39" s="180" t="s">
        <v>13</v>
      </c>
      <c r="G39" s="345" t="s">
        <v>741</v>
      </c>
      <c r="H39" s="180" t="s">
        <v>774</v>
      </c>
      <c r="I39" s="458">
        <f t="shared" si="0"/>
        <v>2.2222222222222223E-2</v>
      </c>
      <c r="J39" s="318">
        <v>5</v>
      </c>
      <c r="K39" s="458">
        <f t="shared" si="1"/>
        <v>4.4444444444444444E-3</v>
      </c>
    </row>
    <row r="40" spans="1:11" ht="30" x14ac:dyDescent="0.25">
      <c r="A40" s="153">
        <v>15</v>
      </c>
      <c r="B40" s="183" t="s">
        <v>775</v>
      </c>
      <c r="C40" s="183"/>
      <c r="D40" s="345" t="s">
        <v>28</v>
      </c>
      <c r="E40" s="345"/>
      <c r="F40" s="345" t="s">
        <v>13</v>
      </c>
      <c r="G40" s="345" t="s">
        <v>741</v>
      </c>
      <c r="H40" s="345" t="s">
        <v>761</v>
      </c>
      <c r="I40" s="458">
        <f t="shared" si="0"/>
        <v>2.2222222222222223E-2</v>
      </c>
      <c r="J40" s="318">
        <v>5</v>
      </c>
      <c r="K40" s="458">
        <f t="shared" si="1"/>
        <v>4.4444444444444444E-3</v>
      </c>
    </row>
    <row r="41" spans="1:11" ht="14.1" customHeight="1" x14ac:dyDescent="0.25">
      <c r="A41" s="134"/>
    </row>
    <row r="42" spans="1:11" x14ac:dyDescent="0.25">
      <c r="A42" s="344" t="s">
        <v>776</v>
      </c>
      <c r="B42" s="319"/>
      <c r="C42" s="319"/>
      <c r="D42" s="326"/>
      <c r="E42" s="326"/>
      <c r="F42" s="326"/>
      <c r="G42" s="326"/>
      <c r="H42" s="326"/>
      <c r="I42" s="457"/>
      <c r="J42" s="327"/>
      <c r="K42" s="457"/>
    </row>
    <row r="43" spans="1:11" ht="28.5" customHeight="1" x14ac:dyDescent="0.25">
      <c r="A43" s="483" t="s">
        <v>0</v>
      </c>
      <c r="B43" s="483" t="s">
        <v>20</v>
      </c>
      <c r="C43" s="483" t="s">
        <v>1</v>
      </c>
      <c r="D43" s="485" t="s">
        <v>2</v>
      </c>
      <c r="E43" s="486"/>
      <c r="F43" s="483" t="s">
        <v>37</v>
      </c>
      <c r="G43" s="483" t="s">
        <v>38</v>
      </c>
      <c r="H43" s="483" t="s">
        <v>3</v>
      </c>
      <c r="I43" s="479" t="s">
        <v>3193</v>
      </c>
      <c r="J43" s="481" t="s">
        <v>3189</v>
      </c>
      <c r="K43" s="479" t="s">
        <v>3190</v>
      </c>
    </row>
    <row r="44" spans="1:11" ht="29.25" customHeight="1" x14ac:dyDescent="0.25">
      <c r="A44" s="484"/>
      <c r="B44" s="484"/>
      <c r="C44" s="484"/>
      <c r="D44" s="135" t="s">
        <v>39</v>
      </c>
      <c r="E44" s="135" t="s">
        <v>4</v>
      </c>
      <c r="F44" s="484"/>
      <c r="G44" s="484"/>
      <c r="H44" s="484"/>
      <c r="I44" s="480"/>
      <c r="J44" s="482"/>
      <c r="K44" s="480"/>
    </row>
    <row r="45" spans="1:11" x14ac:dyDescent="0.25">
      <c r="A45" s="207" t="s">
        <v>62</v>
      </c>
      <c r="B45" s="208" t="s">
        <v>21</v>
      </c>
      <c r="C45" s="209"/>
      <c r="D45" s="177"/>
      <c r="E45" s="177"/>
      <c r="F45" s="177"/>
      <c r="G45" s="177"/>
      <c r="H45" s="268"/>
      <c r="I45" s="458"/>
      <c r="J45" s="318"/>
      <c r="K45" s="458"/>
    </row>
    <row r="46" spans="1:11" ht="30" x14ac:dyDescent="0.25">
      <c r="A46" s="203">
        <v>1</v>
      </c>
      <c r="B46" s="204" t="s">
        <v>63</v>
      </c>
      <c r="C46" s="210" t="s">
        <v>777</v>
      </c>
      <c r="D46" s="172" t="s">
        <v>28</v>
      </c>
      <c r="E46" s="172"/>
      <c r="F46" s="172" t="s">
        <v>13</v>
      </c>
      <c r="G46" s="172" t="s">
        <v>778</v>
      </c>
      <c r="H46" s="172"/>
      <c r="I46" s="458">
        <f>1/45</f>
        <v>2.2222222222222223E-2</v>
      </c>
      <c r="J46" s="318">
        <v>5</v>
      </c>
      <c r="K46" s="458">
        <f t="shared" ref="K46:K62" si="2">I46/J46</f>
        <v>4.4444444444444444E-3</v>
      </c>
    </row>
    <row r="47" spans="1:11" ht="30" x14ac:dyDescent="0.25">
      <c r="A47" s="160">
        <v>2</v>
      </c>
      <c r="B47" s="204" t="s">
        <v>63</v>
      </c>
      <c r="C47" s="210" t="s">
        <v>779</v>
      </c>
      <c r="D47" s="172" t="s">
        <v>28</v>
      </c>
      <c r="E47" s="172" t="s">
        <v>28</v>
      </c>
      <c r="F47" s="172" t="s">
        <v>13</v>
      </c>
      <c r="G47" s="172" t="s">
        <v>780</v>
      </c>
      <c r="H47" s="172"/>
      <c r="I47" s="458">
        <f>4/45</f>
        <v>8.8888888888888892E-2</v>
      </c>
      <c r="J47" s="318">
        <v>5</v>
      </c>
      <c r="K47" s="458">
        <f t="shared" si="2"/>
        <v>1.7777777777777778E-2</v>
      </c>
    </row>
    <row r="48" spans="1:11" ht="120" x14ac:dyDescent="0.25">
      <c r="A48" s="160">
        <v>3</v>
      </c>
      <c r="B48" s="204" t="s">
        <v>781</v>
      </c>
      <c r="C48" s="210" t="s">
        <v>2708</v>
      </c>
      <c r="D48" s="172" t="s">
        <v>28</v>
      </c>
      <c r="E48" s="172" t="s">
        <v>28</v>
      </c>
      <c r="F48" s="172" t="s">
        <v>43</v>
      </c>
      <c r="G48" s="162" t="s">
        <v>782</v>
      </c>
      <c r="H48" s="162"/>
      <c r="I48" s="458">
        <f>8/45</f>
        <v>0.17777777777777778</v>
      </c>
      <c r="J48" s="318">
        <v>5</v>
      </c>
      <c r="K48" s="458">
        <f t="shared" si="2"/>
        <v>3.5555555555555556E-2</v>
      </c>
    </row>
    <row r="49" spans="1:11" ht="75" x14ac:dyDescent="0.25">
      <c r="A49" s="179"/>
      <c r="B49" s="211"/>
      <c r="C49" s="212" t="s">
        <v>783</v>
      </c>
      <c r="D49" s="162" t="s">
        <v>28</v>
      </c>
      <c r="E49" s="162" t="s">
        <v>28</v>
      </c>
      <c r="F49" s="162" t="s">
        <v>13</v>
      </c>
      <c r="G49" s="162" t="s">
        <v>782</v>
      </c>
      <c r="H49" s="162"/>
      <c r="I49" s="458">
        <f>8/45</f>
        <v>0.17777777777777778</v>
      </c>
      <c r="J49" s="318">
        <v>5</v>
      </c>
      <c r="K49" s="458">
        <f t="shared" si="2"/>
        <v>3.5555555555555556E-2</v>
      </c>
    </row>
    <row r="50" spans="1:11" ht="75" x14ac:dyDescent="0.25">
      <c r="A50" s="213"/>
      <c r="B50" s="206"/>
      <c r="C50" s="212" t="s">
        <v>107</v>
      </c>
      <c r="D50" s="162" t="s">
        <v>28</v>
      </c>
      <c r="E50" s="162" t="s">
        <v>28</v>
      </c>
      <c r="F50" s="162" t="s">
        <v>108</v>
      </c>
      <c r="G50" s="162" t="s">
        <v>784</v>
      </c>
      <c r="H50" s="162"/>
      <c r="I50" s="458">
        <f>8/45</f>
        <v>0.17777777777777778</v>
      </c>
      <c r="J50" s="318">
        <v>5</v>
      </c>
      <c r="K50" s="458">
        <f t="shared" si="2"/>
        <v>3.5555555555555556E-2</v>
      </c>
    </row>
    <row r="51" spans="1:11" x14ac:dyDescent="0.25">
      <c r="A51" s="207" t="s">
        <v>66</v>
      </c>
      <c r="B51" s="208" t="s">
        <v>23</v>
      </c>
      <c r="C51" s="209"/>
      <c r="D51" s="177"/>
      <c r="E51" s="177"/>
      <c r="F51" s="177"/>
      <c r="G51" s="177"/>
      <c r="H51" s="268"/>
      <c r="I51" s="458"/>
      <c r="J51" s="318"/>
      <c r="K51" s="458"/>
    </row>
    <row r="52" spans="1:11" x14ac:dyDescent="0.25">
      <c r="A52" s="207" t="s">
        <v>40</v>
      </c>
      <c r="B52" s="208" t="s">
        <v>30</v>
      </c>
      <c r="C52" s="209"/>
      <c r="D52" s="177"/>
      <c r="E52" s="177"/>
      <c r="F52" s="177"/>
      <c r="G52" s="177"/>
      <c r="H52" s="268"/>
      <c r="I52" s="458"/>
      <c r="J52" s="318"/>
      <c r="K52" s="458"/>
    </row>
    <row r="53" spans="1:11" x14ac:dyDescent="0.25">
      <c r="A53" s="207">
        <v>1</v>
      </c>
      <c r="B53" s="208" t="s">
        <v>785</v>
      </c>
      <c r="C53" s="209"/>
      <c r="D53" s="177"/>
      <c r="E53" s="177"/>
      <c r="F53" s="177"/>
      <c r="G53" s="177"/>
      <c r="H53" s="268"/>
      <c r="I53" s="458"/>
      <c r="J53" s="318"/>
      <c r="K53" s="458"/>
    </row>
    <row r="54" spans="1:11" ht="150" x14ac:dyDescent="0.25">
      <c r="A54" s="203" t="s">
        <v>67</v>
      </c>
      <c r="B54" s="204" t="s">
        <v>786</v>
      </c>
      <c r="C54" s="210" t="s">
        <v>2709</v>
      </c>
      <c r="D54" s="172" t="s">
        <v>28</v>
      </c>
      <c r="E54" s="172" t="s">
        <v>28</v>
      </c>
      <c r="F54" s="172" t="s">
        <v>13</v>
      </c>
      <c r="G54" s="172" t="s">
        <v>782</v>
      </c>
      <c r="H54" s="172" t="s">
        <v>742</v>
      </c>
      <c r="I54" s="458">
        <f t="shared" ref="I54:I59" si="3">8/45</f>
        <v>0.17777777777777778</v>
      </c>
      <c r="J54" s="318">
        <v>5</v>
      </c>
      <c r="K54" s="458">
        <f t="shared" si="2"/>
        <v>3.5555555555555556E-2</v>
      </c>
    </row>
    <row r="55" spans="1:11" ht="45" x14ac:dyDescent="0.25">
      <c r="A55" s="214"/>
      <c r="B55" s="211"/>
      <c r="C55" s="215" t="s">
        <v>787</v>
      </c>
      <c r="D55" s="172" t="s">
        <v>28</v>
      </c>
      <c r="E55" s="172" t="s">
        <v>28</v>
      </c>
      <c r="F55" s="172" t="s">
        <v>13</v>
      </c>
      <c r="G55" s="172" t="s">
        <v>788</v>
      </c>
      <c r="H55" s="172" t="s">
        <v>789</v>
      </c>
      <c r="I55" s="458">
        <f t="shared" si="3"/>
        <v>0.17777777777777778</v>
      </c>
      <c r="J55" s="318">
        <v>5</v>
      </c>
      <c r="K55" s="458">
        <f t="shared" si="2"/>
        <v>3.5555555555555556E-2</v>
      </c>
    </row>
    <row r="56" spans="1:11" ht="30" x14ac:dyDescent="0.25">
      <c r="A56" s="203" t="s">
        <v>80</v>
      </c>
      <c r="B56" s="204" t="s">
        <v>790</v>
      </c>
      <c r="C56" s="212" t="s">
        <v>791</v>
      </c>
      <c r="D56" s="172"/>
      <c r="E56" s="172"/>
      <c r="F56" s="172"/>
      <c r="G56" s="172"/>
      <c r="H56" s="172"/>
      <c r="I56" s="458"/>
      <c r="J56" s="318"/>
      <c r="K56" s="458"/>
    </row>
    <row r="57" spans="1:11" ht="45" x14ac:dyDescent="0.25">
      <c r="A57" s="214"/>
      <c r="B57" s="211"/>
      <c r="C57" s="212" t="s">
        <v>2710</v>
      </c>
      <c r="D57" s="172" t="s">
        <v>28</v>
      </c>
      <c r="E57" s="172" t="s">
        <v>28</v>
      </c>
      <c r="F57" s="172" t="s">
        <v>13</v>
      </c>
      <c r="G57" s="172" t="s">
        <v>788</v>
      </c>
      <c r="H57" s="172" t="s">
        <v>789</v>
      </c>
      <c r="I57" s="458">
        <f t="shared" si="3"/>
        <v>0.17777777777777778</v>
      </c>
      <c r="J57" s="318">
        <v>5</v>
      </c>
      <c r="K57" s="458">
        <f t="shared" si="2"/>
        <v>3.5555555555555556E-2</v>
      </c>
    </row>
    <row r="58" spans="1:11" ht="30" x14ac:dyDescent="0.25">
      <c r="A58" s="214"/>
      <c r="B58" s="211"/>
      <c r="C58" s="212" t="s">
        <v>2711</v>
      </c>
      <c r="D58" s="172" t="s">
        <v>28</v>
      </c>
      <c r="E58" s="172" t="s">
        <v>28</v>
      </c>
      <c r="F58" s="172" t="s">
        <v>13</v>
      </c>
      <c r="G58" s="172" t="s">
        <v>788</v>
      </c>
      <c r="H58" s="172" t="s">
        <v>792</v>
      </c>
      <c r="I58" s="458">
        <f t="shared" si="3"/>
        <v>0.17777777777777778</v>
      </c>
      <c r="J58" s="318">
        <v>5</v>
      </c>
      <c r="K58" s="458">
        <f t="shared" si="2"/>
        <v>3.5555555555555556E-2</v>
      </c>
    </row>
    <row r="59" spans="1:11" ht="30" x14ac:dyDescent="0.25">
      <c r="A59" s="214"/>
      <c r="B59" s="211"/>
      <c r="C59" s="212" t="s">
        <v>2712</v>
      </c>
      <c r="D59" s="172" t="s">
        <v>28</v>
      </c>
      <c r="E59" s="172" t="s">
        <v>28</v>
      </c>
      <c r="F59" s="172" t="s">
        <v>13</v>
      </c>
      <c r="G59" s="172" t="s">
        <v>788</v>
      </c>
      <c r="H59" s="172" t="s">
        <v>793</v>
      </c>
      <c r="I59" s="458">
        <f t="shared" si="3"/>
        <v>0.17777777777777778</v>
      </c>
      <c r="J59" s="318">
        <v>5</v>
      </c>
      <c r="K59" s="458">
        <f t="shared" si="2"/>
        <v>3.5555555555555556E-2</v>
      </c>
    </row>
    <row r="60" spans="1:11" x14ac:dyDescent="0.25">
      <c r="A60" s="207" t="s">
        <v>50</v>
      </c>
      <c r="B60" s="208" t="s">
        <v>35</v>
      </c>
      <c r="C60" s="209"/>
      <c r="D60" s="177"/>
      <c r="E60" s="177"/>
      <c r="F60" s="177"/>
      <c r="G60" s="177"/>
      <c r="H60" s="268"/>
      <c r="I60" s="458"/>
      <c r="J60" s="318"/>
      <c r="K60" s="458"/>
    </row>
    <row r="61" spans="1:11" x14ac:dyDescent="0.25">
      <c r="A61" s="203">
        <v>1</v>
      </c>
      <c r="B61" s="204" t="s">
        <v>133</v>
      </c>
      <c r="C61" s="210" t="s">
        <v>134</v>
      </c>
      <c r="D61" s="172" t="s">
        <v>28</v>
      </c>
      <c r="E61" s="172" t="s">
        <v>28</v>
      </c>
      <c r="F61" s="172" t="s">
        <v>13</v>
      </c>
      <c r="G61" s="172">
        <v>1</v>
      </c>
      <c r="H61" s="172"/>
      <c r="I61" s="458">
        <f>1/12/45</f>
        <v>1.8518518518518517E-3</v>
      </c>
      <c r="J61" s="318">
        <v>5</v>
      </c>
      <c r="K61" s="458">
        <f t="shared" si="2"/>
        <v>3.7037037037037035E-4</v>
      </c>
    </row>
    <row r="62" spans="1:11" x14ac:dyDescent="0.25">
      <c r="A62" s="216">
        <v>2</v>
      </c>
      <c r="B62" s="217" t="s">
        <v>781</v>
      </c>
      <c r="C62" s="212" t="s">
        <v>134</v>
      </c>
      <c r="D62" s="162" t="s">
        <v>28</v>
      </c>
      <c r="E62" s="162" t="s">
        <v>28</v>
      </c>
      <c r="F62" s="162" t="s">
        <v>13</v>
      </c>
      <c r="G62" s="162">
        <v>1</v>
      </c>
      <c r="H62" s="170"/>
      <c r="I62" s="458">
        <f>1/12/45</f>
        <v>1.8518518518518517E-3</v>
      </c>
      <c r="J62" s="318">
        <v>5</v>
      </c>
      <c r="K62" s="458">
        <f t="shared" si="2"/>
        <v>3.7037037037037035E-4</v>
      </c>
    </row>
    <row r="63" spans="1:11" x14ac:dyDescent="0.25">
      <c r="A63" s="218"/>
    </row>
    <row r="64" spans="1:11" x14ac:dyDescent="0.25">
      <c r="A64" s="344" t="s">
        <v>794</v>
      </c>
      <c r="B64" s="319"/>
      <c r="C64" s="319"/>
      <c r="D64" s="326"/>
      <c r="E64" s="326"/>
      <c r="F64" s="326"/>
      <c r="G64" s="326"/>
      <c r="H64" s="326"/>
      <c r="I64" s="457"/>
      <c r="J64" s="327"/>
      <c r="K64" s="457"/>
    </row>
    <row r="66" spans="1:11" x14ac:dyDescent="0.25">
      <c r="A66" s="202" t="s">
        <v>137</v>
      </c>
    </row>
    <row r="67" spans="1:11" x14ac:dyDescent="0.25">
      <c r="A67" s="176" t="s">
        <v>795</v>
      </c>
    </row>
    <row r="68" spans="1:11" x14ac:dyDescent="0.25">
      <c r="A68" s="219"/>
    </row>
    <row r="69" spans="1:11" ht="28.5" customHeight="1" x14ac:dyDescent="0.25">
      <c r="A69" s="483" t="s">
        <v>0</v>
      </c>
      <c r="B69" s="483" t="s">
        <v>20</v>
      </c>
      <c r="C69" s="483" t="s">
        <v>1</v>
      </c>
      <c r="D69" s="485" t="s">
        <v>2</v>
      </c>
      <c r="E69" s="486"/>
      <c r="F69" s="483" t="s">
        <v>37</v>
      </c>
      <c r="G69" s="483" t="s">
        <v>38</v>
      </c>
      <c r="H69" s="483" t="s">
        <v>3</v>
      </c>
      <c r="I69" s="479" t="s">
        <v>3193</v>
      </c>
      <c r="J69" s="481" t="s">
        <v>3189</v>
      </c>
      <c r="K69" s="479" t="s">
        <v>3190</v>
      </c>
    </row>
    <row r="70" spans="1:11" ht="29.25" customHeight="1" x14ac:dyDescent="0.25">
      <c r="A70" s="484"/>
      <c r="B70" s="484"/>
      <c r="C70" s="484"/>
      <c r="D70" s="135" t="s">
        <v>39</v>
      </c>
      <c r="E70" s="135" t="s">
        <v>4</v>
      </c>
      <c r="F70" s="484"/>
      <c r="G70" s="484"/>
      <c r="H70" s="484"/>
      <c r="I70" s="480"/>
      <c r="J70" s="482"/>
      <c r="K70" s="480"/>
    </row>
    <row r="71" spans="1:11" ht="45" x14ac:dyDescent="0.25">
      <c r="A71" s="154">
        <v>1</v>
      </c>
      <c r="B71" s="189"/>
      <c r="C71" s="163" t="s">
        <v>139</v>
      </c>
      <c r="D71" s="180" t="s">
        <v>28</v>
      </c>
      <c r="E71" s="180"/>
      <c r="F71" s="180" t="s">
        <v>34</v>
      </c>
      <c r="G71" s="180" t="s">
        <v>620</v>
      </c>
      <c r="H71" s="180" t="s">
        <v>140</v>
      </c>
      <c r="I71" s="458">
        <f>1/45</f>
        <v>2.2222222222222223E-2</v>
      </c>
      <c r="J71" s="318">
        <v>5</v>
      </c>
      <c r="K71" s="458">
        <f t="shared" ref="K71:K76" si="4">I71/J71</f>
        <v>4.4444444444444444E-3</v>
      </c>
    </row>
    <row r="72" spans="1:11" ht="45" x14ac:dyDescent="0.25">
      <c r="A72" s="154">
        <v>2</v>
      </c>
      <c r="B72" s="189"/>
      <c r="C72" s="163" t="s">
        <v>796</v>
      </c>
      <c r="D72" s="180" t="s">
        <v>28</v>
      </c>
      <c r="E72" s="180"/>
      <c r="F72" s="180" t="s">
        <v>34</v>
      </c>
      <c r="G72" s="180">
        <v>1</v>
      </c>
      <c r="H72" s="180" t="s">
        <v>140</v>
      </c>
      <c r="I72" s="458">
        <f>1/12/45</f>
        <v>1.8518518518518517E-3</v>
      </c>
      <c r="J72" s="318">
        <v>5</v>
      </c>
      <c r="K72" s="458">
        <f t="shared" si="4"/>
        <v>3.7037037037037035E-4</v>
      </c>
    </row>
    <row r="73" spans="1:11" x14ac:dyDescent="0.25">
      <c r="A73" s="154">
        <v>3</v>
      </c>
      <c r="B73" s="189"/>
      <c r="C73" s="163" t="s">
        <v>142</v>
      </c>
      <c r="D73" s="180" t="s">
        <v>28</v>
      </c>
      <c r="E73" s="180"/>
      <c r="F73" s="180" t="s">
        <v>34</v>
      </c>
      <c r="G73" s="180">
        <v>1</v>
      </c>
      <c r="H73" s="180"/>
      <c r="I73" s="458">
        <f>1/12/45</f>
        <v>1.8518518518518517E-3</v>
      </c>
      <c r="J73" s="318">
        <v>5</v>
      </c>
      <c r="K73" s="458">
        <f t="shared" si="4"/>
        <v>3.7037037037037035E-4</v>
      </c>
    </row>
    <row r="74" spans="1:11" ht="30" x14ac:dyDescent="0.25">
      <c r="A74" s="154">
        <v>4</v>
      </c>
      <c r="B74" s="189"/>
      <c r="C74" s="163" t="s">
        <v>797</v>
      </c>
      <c r="D74" s="180" t="s">
        <v>28</v>
      </c>
      <c r="E74" s="180"/>
      <c r="F74" s="180" t="s">
        <v>34</v>
      </c>
      <c r="G74" s="180">
        <v>1</v>
      </c>
      <c r="H74" s="180"/>
      <c r="I74" s="458">
        <f>1/12/45</f>
        <v>1.8518518518518517E-3</v>
      </c>
      <c r="J74" s="318">
        <v>5</v>
      </c>
      <c r="K74" s="458">
        <f t="shared" si="4"/>
        <v>3.7037037037037035E-4</v>
      </c>
    </row>
    <row r="75" spans="1:11" x14ac:dyDescent="0.25">
      <c r="A75" s="154">
        <v>5</v>
      </c>
      <c r="B75" s="189"/>
      <c r="C75" s="163" t="s">
        <v>144</v>
      </c>
      <c r="D75" s="180" t="s">
        <v>28</v>
      </c>
      <c r="E75" s="180"/>
      <c r="F75" s="180" t="s">
        <v>13</v>
      </c>
      <c r="G75" s="180" t="s">
        <v>798</v>
      </c>
      <c r="H75" s="180"/>
      <c r="I75" s="458">
        <f>1/12/45</f>
        <v>1.8518518518518517E-3</v>
      </c>
      <c r="J75" s="318">
        <v>5</v>
      </c>
      <c r="K75" s="458">
        <f t="shared" si="4"/>
        <v>3.7037037037037035E-4</v>
      </c>
    </row>
    <row r="76" spans="1:11" x14ac:dyDescent="0.25">
      <c r="A76" s="153">
        <v>6</v>
      </c>
      <c r="B76" s="165"/>
      <c r="C76" s="183" t="s">
        <v>799</v>
      </c>
      <c r="D76" s="345" t="s">
        <v>28</v>
      </c>
      <c r="E76" s="345"/>
      <c r="F76" s="345" t="s">
        <v>13</v>
      </c>
      <c r="G76" s="345" t="s">
        <v>800</v>
      </c>
      <c r="H76" s="345"/>
      <c r="I76" s="458">
        <f>1/45</f>
        <v>2.2222222222222223E-2</v>
      </c>
      <c r="J76" s="318">
        <v>5</v>
      </c>
      <c r="K76" s="458">
        <f t="shared" si="4"/>
        <v>4.4444444444444444E-3</v>
      </c>
    </row>
    <row r="77" spans="1:11" ht="14.1" customHeight="1" x14ac:dyDescent="0.25">
      <c r="A77" s="134"/>
    </row>
    <row r="78" spans="1:11" x14ac:dyDescent="0.25">
      <c r="A78" s="134" t="s">
        <v>801</v>
      </c>
    </row>
    <row r="79" spans="1:11" x14ac:dyDescent="0.25">
      <c r="A79" s="134"/>
    </row>
    <row r="80" spans="1:11" ht="28.5" customHeight="1" x14ac:dyDescent="0.25">
      <c r="A80" s="483" t="s">
        <v>0</v>
      </c>
      <c r="B80" s="483" t="s">
        <v>20</v>
      </c>
      <c r="C80" s="483" t="s">
        <v>1</v>
      </c>
      <c r="D80" s="485" t="s">
        <v>2</v>
      </c>
      <c r="E80" s="486"/>
      <c r="F80" s="483" t="s">
        <v>37</v>
      </c>
      <c r="G80" s="483" t="s">
        <v>38</v>
      </c>
      <c r="H80" s="483" t="s">
        <v>3</v>
      </c>
      <c r="I80" s="479" t="s">
        <v>3193</v>
      </c>
      <c r="J80" s="481" t="s">
        <v>3189</v>
      </c>
      <c r="K80" s="479" t="s">
        <v>3190</v>
      </c>
    </row>
    <row r="81" spans="1:11" ht="29.25" customHeight="1" x14ac:dyDescent="0.25">
      <c r="A81" s="484"/>
      <c r="B81" s="484"/>
      <c r="C81" s="484"/>
      <c r="D81" s="135" t="s">
        <v>39</v>
      </c>
      <c r="E81" s="135" t="s">
        <v>4</v>
      </c>
      <c r="F81" s="484"/>
      <c r="G81" s="484"/>
      <c r="H81" s="484"/>
      <c r="I81" s="480"/>
      <c r="J81" s="482"/>
      <c r="K81" s="480"/>
    </row>
    <row r="82" spans="1:11" x14ac:dyDescent="0.25">
      <c r="A82" s="154">
        <v>1</v>
      </c>
      <c r="B82" s="189"/>
      <c r="C82" s="163" t="s">
        <v>149</v>
      </c>
      <c r="D82" s="180" t="s">
        <v>28</v>
      </c>
      <c r="E82" s="180"/>
      <c r="F82" s="180" t="s">
        <v>34</v>
      </c>
      <c r="G82" s="180">
        <v>1</v>
      </c>
      <c r="H82" s="180"/>
      <c r="I82" s="458">
        <f>1/12/45</f>
        <v>1.8518518518518517E-3</v>
      </c>
      <c r="J82" s="318">
        <v>5</v>
      </c>
      <c r="K82" s="458">
        <f t="shared" ref="K82:K91" si="5">I82/J82</f>
        <v>3.7037037037037035E-4</v>
      </c>
    </row>
    <row r="83" spans="1:11" x14ac:dyDescent="0.25">
      <c r="A83" s="154">
        <v>2</v>
      </c>
      <c r="B83" s="189"/>
      <c r="C83" s="163" t="s">
        <v>144</v>
      </c>
      <c r="D83" s="180" t="s">
        <v>28</v>
      </c>
      <c r="E83" s="180"/>
      <c r="F83" s="180" t="s">
        <v>13</v>
      </c>
      <c r="G83" s="180">
        <v>1</v>
      </c>
      <c r="H83" s="180"/>
      <c r="I83" s="458">
        <f t="shared" ref="I83:I90" si="6">1/12/45</f>
        <v>1.8518518518518517E-3</v>
      </c>
      <c r="J83" s="318">
        <v>5</v>
      </c>
      <c r="K83" s="458">
        <f t="shared" si="5"/>
        <v>3.7037037037037035E-4</v>
      </c>
    </row>
    <row r="84" spans="1:11" x14ac:dyDescent="0.25">
      <c r="A84" s="345">
        <v>3</v>
      </c>
      <c r="B84" s="346"/>
      <c r="C84" s="183" t="s">
        <v>158</v>
      </c>
      <c r="D84" s="345" t="s">
        <v>28</v>
      </c>
      <c r="E84" s="345" t="s">
        <v>28</v>
      </c>
      <c r="F84" s="345" t="s">
        <v>13</v>
      </c>
      <c r="G84" s="345">
        <v>1</v>
      </c>
      <c r="H84" s="345"/>
      <c r="I84" s="458">
        <f t="shared" si="6"/>
        <v>1.8518518518518517E-3</v>
      </c>
      <c r="J84" s="318">
        <v>5</v>
      </c>
      <c r="K84" s="458">
        <f t="shared" si="5"/>
        <v>3.7037037037037035E-4</v>
      </c>
    </row>
    <row r="85" spans="1:11" x14ac:dyDescent="0.25">
      <c r="A85" s="154">
        <v>4</v>
      </c>
      <c r="B85" s="189"/>
      <c r="C85" s="163" t="s">
        <v>799</v>
      </c>
      <c r="D85" s="180" t="s">
        <v>28</v>
      </c>
      <c r="E85" s="180"/>
      <c r="F85" s="180" t="s">
        <v>13</v>
      </c>
      <c r="G85" s="180" t="s">
        <v>449</v>
      </c>
      <c r="H85" s="180"/>
      <c r="I85" s="458">
        <f>1/45</f>
        <v>2.2222222222222223E-2</v>
      </c>
      <c r="J85" s="318">
        <v>5</v>
      </c>
      <c r="K85" s="458">
        <f t="shared" si="5"/>
        <v>4.4444444444444444E-3</v>
      </c>
    </row>
    <row r="86" spans="1:11" x14ac:dyDescent="0.25">
      <c r="A86" s="154">
        <v>5</v>
      </c>
      <c r="B86" s="189"/>
      <c r="C86" s="163" t="s">
        <v>151</v>
      </c>
      <c r="D86" s="180"/>
      <c r="E86" s="180" t="s">
        <v>28</v>
      </c>
      <c r="F86" s="180" t="s">
        <v>13</v>
      </c>
      <c r="G86" s="180" t="s">
        <v>802</v>
      </c>
      <c r="H86" s="180"/>
      <c r="I86" s="458">
        <f>45/12/45</f>
        <v>8.3333333333333329E-2</v>
      </c>
      <c r="J86" s="318">
        <v>5</v>
      </c>
      <c r="K86" s="458">
        <f t="shared" si="5"/>
        <v>1.6666666666666666E-2</v>
      </c>
    </row>
    <row r="87" spans="1:11" x14ac:dyDescent="0.25">
      <c r="A87" s="345">
        <v>6</v>
      </c>
      <c r="B87" s="346"/>
      <c r="C87" s="183" t="s">
        <v>153</v>
      </c>
      <c r="D87" s="187"/>
      <c r="E87" s="187"/>
      <c r="F87" s="187"/>
      <c r="G87" s="187"/>
      <c r="H87" s="187"/>
      <c r="I87" s="458">
        <f t="shared" si="6"/>
        <v>1.8518518518518517E-3</v>
      </c>
      <c r="J87" s="318">
        <v>5</v>
      </c>
      <c r="K87" s="458">
        <f t="shared" si="5"/>
        <v>3.7037037037037035E-4</v>
      </c>
    </row>
    <row r="88" spans="1:11" ht="30" x14ac:dyDescent="0.25">
      <c r="A88" s="154" t="s">
        <v>154</v>
      </c>
      <c r="B88" s="189"/>
      <c r="C88" s="163" t="s">
        <v>797</v>
      </c>
      <c r="D88" s="180" t="s">
        <v>28</v>
      </c>
      <c r="E88" s="180"/>
      <c r="F88" s="180" t="s">
        <v>13</v>
      </c>
      <c r="G88" s="180">
        <v>1</v>
      </c>
      <c r="H88" s="180"/>
      <c r="I88" s="458">
        <f t="shared" si="6"/>
        <v>1.8518518518518517E-3</v>
      </c>
      <c r="J88" s="318">
        <v>5</v>
      </c>
      <c r="K88" s="458">
        <f t="shared" si="5"/>
        <v>3.7037037037037035E-4</v>
      </c>
    </row>
    <row r="89" spans="1:11" x14ac:dyDescent="0.25">
      <c r="A89" s="154" t="s">
        <v>155</v>
      </c>
      <c r="B89" s="189"/>
      <c r="C89" s="163" t="s">
        <v>803</v>
      </c>
      <c r="D89" s="180" t="s">
        <v>28</v>
      </c>
      <c r="E89" s="180"/>
      <c r="F89" s="180" t="s">
        <v>13</v>
      </c>
      <c r="G89" s="272">
        <v>1</v>
      </c>
      <c r="H89" s="180"/>
      <c r="I89" s="458">
        <f t="shared" si="6"/>
        <v>1.8518518518518517E-3</v>
      </c>
      <c r="J89" s="318">
        <v>5</v>
      </c>
      <c r="K89" s="458">
        <f t="shared" si="5"/>
        <v>3.7037037037037035E-4</v>
      </c>
    </row>
    <row r="90" spans="1:11" x14ac:dyDescent="0.25">
      <c r="A90" s="345">
        <v>7</v>
      </c>
      <c r="B90" s="346"/>
      <c r="C90" s="183" t="s">
        <v>159</v>
      </c>
      <c r="D90" s="345" t="s">
        <v>28</v>
      </c>
      <c r="E90" s="345"/>
      <c r="F90" s="345" t="s">
        <v>13</v>
      </c>
      <c r="G90" s="345">
        <v>1</v>
      </c>
      <c r="H90" s="345"/>
      <c r="I90" s="458">
        <f t="shared" si="6"/>
        <v>1.8518518518518517E-3</v>
      </c>
      <c r="J90" s="318">
        <v>5</v>
      </c>
      <c r="K90" s="458">
        <f t="shared" si="5"/>
        <v>3.7037037037037035E-4</v>
      </c>
    </row>
    <row r="91" spans="1:11" x14ac:dyDescent="0.25">
      <c r="A91" s="345">
        <v>8</v>
      </c>
      <c r="B91" s="346"/>
      <c r="C91" s="183" t="s">
        <v>160</v>
      </c>
      <c r="D91" s="345"/>
      <c r="E91" s="345" t="s">
        <v>28</v>
      </c>
      <c r="F91" s="345" t="s">
        <v>13</v>
      </c>
      <c r="G91" s="345" t="s">
        <v>152</v>
      </c>
      <c r="H91" s="345"/>
      <c r="I91" s="458">
        <f>45/12/45</f>
        <v>8.3333333333333329E-2</v>
      </c>
      <c r="J91" s="318">
        <v>5</v>
      </c>
      <c r="K91" s="458">
        <f t="shared" si="5"/>
        <v>1.6666666666666666E-2</v>
      </c>
    </row>
    <row r="92" spans="1:11" ht="14.1" customHeight="1" x14ac:dyDescent="0.25">
      <c r="A92" s="143"/>
    </row>
    <row r="93" spans="1:11" x14ac:dyDescent="0.25">
      <c r="A93" s="134" t="s">
        <v>804</v>
      </c>
    </row>
    <row r="94" spans="1:11" x14ac:dyDescent="0.25">
      <c r="A94" s="143" t="s">
        <v>805</v>
      </c>
    </row>
    <row r="95" spans="1:11" x14ac:dyDescent="0.25">
      <c r="A95" s="143"/>
    </row>
    <row r="96" spans="1:11" ht="28.5" customHeight="1" x14ac:dyDescent="0.25">
      <c r="A96" s="483" t="s">
        <v>0</v>
      </c>
      <c r="B96" s="483" t="s">
        <v>20</v>
      </c>
      <c r="C96" s="483" t="s">
        <v>1</v>
      </c>
      <c r="D96" s="485" t="s">
        <v>2</v>
      </c>
      <c r="E96" s="486"/>
      <c r="F96" s="483" t="s">
        <v>37</v>
      </c>
      <c r="G96" s="483" t="s">
        <v>38</v>
      </c>
      <c r="H96" s="483" t="s">
        <v>3</v>
      </c>
      <c r="I96" s="479" t="s">
        <v>3193</v>
      </c>
      <c r="J96" s="481" t="s">
        <v>3189</v>
      </c>
      <c r="K96" s="479" t="s">
        <v>3190</v>
      </c>
    </row>
    <row r="97" spans="1:11" ht="29.25" customHeight="1" x14ac:dyDescent="0.25">
      <c r="A97" s="484"/>
      <c r="B97" s="484"/>
      <c r="C97" s="484"/>
      <c r="D97" s="135" t="s">
        <v>39</v>
      </c>
      <c r="E97" s="135" t="s">
        <v>4</v>
      </c>
      <c r="F97" s="484"/>
      <c r="G97" s="484"/>
      <c r="H97" s="484"/>
      <c r="I97" s="480"/>
      <c r="J97" s="482"/>
      <c r="K97" s="480"/>
    </row>
    <row r="98" spans="1:11" x14ac:dyDescent="0.25">
      <c r="A98" s="154">
        <v>1</v>
      </c>
      <c r="B98" s="189"/>
      <c r="C98" s="163" t="s">
        <v>806</v>
      </c>
      <c r="D98" s="180" t="s">
        <v>28</v>
      </c>
      <c r="E98" s="180"/>
      <c r="F98" s="180" t="s">
        <v>13</v>
      </c>
      <c r="G98" s="180">
        <v>1</v>
      </c>
      <c r="H98" s="180"/>
      <c r="I98" s="458">
        <f>G98/12/45</f>
        <v>1.8518518518518517E-3</v>
      </c>
      <c r="J98" s="318">
        <v>5</v>
      </c>
      <c r="K98" s="458">
        <f t="shared" ref="K98:K105" si="7">I98/J98</f>
        <v>3.7037037037037035E-4</v>
      </c>
    </row>
    <row r="99" spans="1:11" x14ac:dyDescent="0.25">
      <c r="A99" s="154">
        <v>2</v>
      </c>
      <c r="B99" s="189"/>
      <c r="C99" s="163" t="s">
        <v>151</v>
      </c>
      <c r="D99" s="180"/>
      <c r="E99" s="180" t="s">
        <v>28</v>
      </c>
      <c r="F99" s="180" t="s">
        <v>13</v>
      </c>
      <c r="G99" s="180" t="s">
        <v>152</v>
      </c>
      <c r="H99" s="180"/>
      <c r="I99" s="458">
        <f>45/12/45</f>
        <v>8.3333333333333329E-2</v>
      </c>
      <c r="J99" s="318">
        <v>5</v>
      </c>
      <c r="K99" s="458">
        <f t="shared" si="7"/>
        <v>1.6666666666666666E-2</v>
      </c>
    </row>
    <row r="100" spans="1:11" x14ac:dyDescent="0.25">
      <c r="A100" s="154">
        <v>3</v>
      </c>
      <c r="B100" s="189"/>
      <c r="C100" s="163" t="s">
        <v>149</v>
      </c>
      <c r="D100" s="180" t="s">
        <v>28</v>
      </c>
      <c r="E100" s="180"/>
      <c r="F100" s="180" t="s">
        <v>34</v>
      </c>
      <c r="G100" s="180">
        <v>1</v>
      </c>
      <c r="H100" s="180"/>
      <c r="I100" s="458">
        <f>G100/12/45</f>
        <v>1.8518518518518517E-3</v>
      </c>
      <c r="J100" s="318">
        <v>5</v>
      </c>
      <c r="K100" s="458">
        <f t="shared" si="7"/>
        <v>3.7037037037037035E-4</v>
      </c>
    </row>
    <row r="101" spans="1:11" x14ac:dyDescent="0.25">
      <c r="A101" s="154">
        <v>4</v>
      </c>
      <c r="B101" s="189"/>
      <c r="C101" s="163" t="s">
        <v>144</v>
      </c>
      <c r="D101" s="180" t="s">
        <v>28</v>
      </c>
      <c r="E101" s="180"/>
      <c r="F101" s="180" t="s">
        <v>13</v>
      </c>
      <c r="G101" s="180">
        <v>1</v>
      </c>
      <c r="H101" s="180"/>
      <c r="I101" s="458">
        <f>G101/12/45</f>
        <v>1.8518518518518517E-3</v>
      </c>
      <c r="J101" s="318">
        <v>5</v>
      </c>
      <c r="K101" s="458">
        <f t="shared" si="7"/>
        <v>3.7037037037037035E-4</v>
      </c>
    </row>
    <row r="102" spans="1:11" x14ac:dyDescent="0.25">
      <c r="A102" s="345">
        <v>5</v>
      </c>
      <c r="B102" s="346"/>
      <c r="C102" s="183" t="s">
        <v>158</v>
      </c>
      <c r="D102" s="345" t="s">
        <v>28</v>
      </c>
      <c r="E102" s="345" t="s">
        <v>28</v>
      </c>
      <c r="F102" s="345" t="s">
        <v>13</v>
      </c>
      <c r="G102" s="345">
        <v>1</v>
      </c>
      <c r="H102" s="345"/>
      <c r="I102" s="458">
        <f>G102/12/45</f>
        <v>1.8518518518518517E-3</v>
      </c>
      <c r="J102" s="318">
        <v>5</v>
      </c>
      <c r="K102" s="458">
        <f t="shared" si="7"/>
        <v>3.7037037037037035E-4</v>
      </c>
    </row>
    <row r="103" spans="1:11" x14ac:dyDescent="0.25">
      <c r="A103" s="154">
        <v>6</v>
      </c>
      <c r="B103" s="189"/>
      <c r="C103" s="163" t="s">
        <v>799</v>
      </c>
      <c r="D103" s="180" t="s">
        <v>28</v>
      </c>
      <c r="E103" s="180"/>
      <c r="F103" s="180" t="s">
        <v>13</v>
      </c>
      <c r="G103" s="180" t="s">
        <v>449</v>
      </c>
      <c r="H103" s="180" t="s">
        <v>336</v>
      </c>
      <c r="I103" s="458">
        <f>1/45</f>
        <v>2.2222222222222223E-2</v>
      </c>
      <c r="J103" s="318">
        <v>5</v>
      </c>
      <c r="K103" s="458">
        <f t="shared" si="7"/>
        <v>4.4444444444444444E-3</v>
      </c>
    </row>
    <row r="104" spans="1:11" x14ac:dyDescent="0.25">
      <c r="A104" s="345">
        <v>7</v>
      </c>
      <c r="B104" s="346"/>
      <c r="C104" s="183" t="s">
        <v>159</v>
      </c>
      <c r="D104" s="345" t="s">
        <v>28</v>
      </c>
      <c r="E104" s="345"/>
      <c r="F104" s="345" t="s">
        <v>13</v>
      </c>
      <c r="G104" s="345">
        <v>1</v>
      </c>
      <c r="H104" s="345"/>
      <c r="I104" s="458">
        <f>G104/12/45</f>
        <v>1.8518518518518517E-3</v>
      </c>
      <c r="J104" s="318">
        <v>5</v>
      </c>
      <c r="K104" s="458">
        <f t="shared" si="7"/>
        <v>3.7037037037037035E-4</v>
      </c>
    </row>
    <row r="105" spans="1:11" x14ac:dyDescent="0.25">
      <c r="A105" s="345">
        <v>8</v>
      </c>
      <c r="B105" s="346"/>
      <c r="C105" s="183" t="s">
        <v>160</v>
      </c>
      <c r="D105" s="345"/>
      <c r="E105" s="345" t="s">
        <v>28</v>
      </c>
      <c r="F105" s="345" t="s">
        <v>13</v>
      </c>
      <c r="G105" s="345" t="s">
        <v>152</v>
      </c>
      <c r="H105" s="345"/>
      <c r="I105" s="458">
        <f>45/12/45</f>
        <v>8.3333333333333329E-2</v>
      </c>
      <c r="J105" s="318">
        <v>5</v>
      </c>
      <c r="K105" s="458">
        <f t="shared" si="7"/>
        <v>1.6666666666666666E-2</v>
      </c>
    </row>
    <row r="106" spans="1:11" ht="14.1" customHeight="1" x14ac:dyDescent="0.25">
      <c r="A106" s="178"/>
    </row>
    <row r="107" spans="1:11" x14ac:dyDescent="0.25">
      <c r="A107" s="159" t="s">
        <v>2841</v>
      </c>
    </row>
    <row r="109" spans="1:11" x14ac:dyDescent="0.25">
      <c r="A109" s="344" t="s">
        <v>807</v>
      </c>
      <c r="B109" s="319"/>
      <c r="C109" s="319"/>
      <c r="D109" s="326"/>
      <c r="E109" s="326"/>
      <c r="F109" s="326"/>
      <c r="G109" s="326"/>
      <c r="H109" s="326"/>
      <c r="I109" s="457"/>
      <c r="J109" s="327"/>
      <c r="K109" s="457"/>
    </row>
    <row r="110" spans="1:11" ht="28.5" customHeight="1" x14ac:dyDescent="0.25">
      <c r="A110" s="483" t="s">
        <v>0</v>
      </c>
      <c r="B110" s="483" t="s">
        <v>20</v>
      </c>
      <c r="C110" s="483" t="s">
        <v>1</v>
      </c>
      <c r="D110" s="485" t="s">
        <v>2</v>
      </c>
      <c r="E110" s="486"/>
      <c r="F110" s="483" t="s">
        <v>37</v>
      </c>
      <c r="G110" s="483" t="s">
        <v>38</v>
      </c>
      <c r="H110" s="483" t="s">
        <v>3</v>
      </c>
      <c r="I110" s="479" t="s">
        <v>3193</v>
      </c>
      <c r="J110" s="481" t="s">
        <v>3189</v>
      </c>
      <c r="K110" s="479" t="s">
        <v>3190</v>
      </c>
    </row>
    <row r="111" spans="1:11" ht="29.25" customHeight="1" x14ac:dyDescent="0.25">
      <c r="A111" s="484"/>
      <c r="B111" s="484"/>
      <c r="C111" s="484"/>
      <c r="D111" s="135" t="s">
        <v>39</v>
      </c>
      <c r="E111" s="135" t="s">
        <v>4</v>
      </c>
      <c r="F111" s="484"/>
      <c r="G111" s="484"/>
      <c r="H111" s="484"/>
      <c r="I111" s="480"/>
      <c r="J111" s="482"/>
      <c r="K111" s="480"/>
    </row>
    <row r="112" spans="1:11" x14ac:dyDescent="0.25">
      <c r="A112" s="144" t="s">
        <v>62</v>
      </c>
      <c r="B112" s="197" t="s">
        <v>162</v>
      </c>
      <c r="C112" s="198"/>
      <c r="D112" s="150"/>
      <c r="E112" s="150"/>
      <c r="F112" s="150"/>
      <c r="G112" s="150"/>
      <c r="H112" s="151"/>
      <c r="I112" s="458"/>
      <c r="J112" s="318"/>
      <c r="K112" s="458"/>
    </row>
    <row r="113" spans="1:11" x14ac:dyDescent="0.25">
      <c r="A113" s="155"/>
      <c r="B113" s="328" t="s">
        <v>2890</v>
      </c>
      <c r="C113" s="224"/>
      <c r="D113" s="182"/>
      <c r="E113" s="182"/>
      <c r="F113" s="182"/>
      <c r="G113" s="182"/>
      <c r="H113" s="273"/>
      <c r="I113" s="458"/>
      <c r="J113" s="318"/>
      <c r="K113" s="458"/>
    </row>
    <row r="114" spans="1:11" x14ac:dyDescent="0.25">
      <c r="A114" s="146"/>
      <c r="B114" s="328" t="s">
        <v>808</v>
      </c>
      <c r="C114" s="224"/>
      <c r="D114" s="182"/>
      <c r="E114" s="182"/>
      <c r="F114" s="182"/>
      <c r="G114" s="182"/>
      <c r="H114" s="273"/>
      <c r="I114" s="458"/>
      <c r="J114" s="318"/>
      <c r="K114" s="458"/>
    </row>
    <row r="115" spans="1:11" x14ac:dyDescent="0.25">
      <c r="A115" s="148">
        <v>1</v>
      </c>
      <c r="B115" s="197" t="s">
        <v>809</v>
      </c>
      <c r="C115" s="198"/>
      <c r="D115" s="150"/>
      <c r="E115" s="150"/>
      <c r="F115" s="150"/>
      <c r="G115" s="150"/>
      <c r="H115" s="151"/>
      <c r="I115" s="458"/>
      <c r="J115" s="318"/>
      <c r="K115" s="458"/>
    </row>
    <row r="116" spans="1:11" ht="30" x14ac:dyDescent="0.25">
      <c r="A116" s="154" t="s">
        <v>67</v>
      </c>
      <c r="B116" s="163" t="s">
        <v>810</v>
      </c>
      <c r="C116" s="163" t="s">
        <v>811</v>
      </c>
      <c r="D116" s="180" t="s">
        <v>28</v>
      </c>
      <c r="E116" s="145"/>
      <c r="F116" s="180" t="s">
        <v>13</v>
      </c>
      <c r="G116" s="180" t="s">
        <v>812</v>
      </c>
      <c r="H116" s="180" t="s">
        <v>813</v>
      </c>
      <c r="I116" s="458">
        <f>1/45/6</f>
        <v>3.7037037037037038E-3</v>
      </c>
      <c r="J116" s="318">
        <v>5</v>
      </c>
      <c r="K116" s="458">
        <f t="shared" ref="K116:K156" si="8">I116/J116</f>
        <v>7.4074074074074081E-4</v>
      </c>
    </row>
    <row r="117" spans="1:11" ht="30" x14ac:dyDescent="0.25">
      <c r="A117" s="154" t="s">
        <v>80</v>
      </c>
      <c r="B117" s="163" t="s">
        <v>814</v>
      </c>
      <c r="C117" s="163" t="s">
        <v>815</v>
      </c>
      <c r="D117" s="180" t="s">
        <v>28</v>
      </c>
      <c r="E117" s="145"/>
      <c r="F117" s="180" t="s">
        <v>350</v>
      </c>
      <c r="G117" s="180" t="s">
        <v>446</v>
      </c>
      <c r="H117" s="180" t="s">
        <v>789</v>
      </c>
      <c r="I117" s="458">
        <f>1/45/3</f>
        <v>7.4074074074074077E-3</v>
      </c>
      <c r="J117" s="318">
        <v>5</v>
      </c>
      <c r="K117" s="458">
        <f t="shared" si="8"/>
        <v>1.4814814814814816E-3</v>
      </c>
    </row>
    <row r="118" spans="1:11" ht="30" x14ac:dyDescent="0.25">
      <c r="A118" s="154" t="s">
        <v>170</v>
      </c>
      <c r="B118" s="163" t="s">
        <v>816</v>
      </c>
      <c r="C118" s="163" t="s">
        <v>817</v>
      </c>
      <c r="D118" s="180" t="s">
        <v>28</v>
      </c>
      <c r="E118" s="145"/>
      <c r="F118" s="180" t="s">
        <v>13</v>
      </c>
      <c r="G118" s="180" t="s">
        <v>778</v>
      </c>
      <c r="H118" s="180" t="s">
        <v>792</v>
      </c>
      <c r="I118" s="458">
        <f>1/45/3</f>
        <v>7.4074074074074077E-3</v>
      </c>
      <c r="J118" s="318">
        <v>5</v>
      </c>
      <c r="K118" s="458">
        <f t="shared" si="8"/>
        <v>1.4814814814814816E-3</v>
      </c>
    </row>
    <row r="119" spans="1:11" x14ac:dyDescent="0.25">
      <c r="A119" s="148">
        <v>2</v>
      </c>
      <c r="B119" s="197" t="s">
        <v>818</v>
      </c>
      <c r="C119" s="198"/>
      <c r="D119" s="150"/>
      <c r="E119" s="150"/>
      <c r="F119" s="150"/>
      <c r="G119" s="150"/>
      <c r="H119" s="151"/>
      <c r="I119" s="458"/>
      <c r="J119" s="318"/>
      <c r="K119" s="458"/>
    </row>
    <row r="120" spans="1:11" ht="30" x14ac:dyDescent="0.25">
      <c r="A120" s="154" t="s">
        <v>32</v>
      </c>
      <c r="B120" s="190" t="s">
        <v>819</v>
      </c>
      <c r="C120" s="163" t="s">
        <v>820</v>
      </c>
      <c r="D120" s="180" t="s">
        <v>28</v>
      </c>
      <c r="E120" s="145"/>
      <c r="F120" s="180" t="s">
        <v>13</v>
      </c>
      <c r="G120" s="180" t="s">
        <v>812</v>
      </c>
      <c r="H120" s="180" t="s">
        <v>813</v>
      </c>
      <c r="I120" s="458">
        <f>1/45/6</f>
        <v>3.7037037037037038E-3</v>
      </c>
      <c r="J120" s="318">
        <v>5</v>
      </c>
      <c r="K120" s="458">
        <f t="shared" si="8"/>
        <v>7.4074074074074081E-4</v>
      </c>
    </row>
    <row r="121" spans="1:11" x14ac:dyDescent="0.25">
      <c r="A121" s="148">
        <v>3</v>
      </c>
      <c r="B121" s="197" t="s">
        <v>821</v>
      </c>
      <c r="C121" s="198"/>
      <c r="D121" s="150"/>
      <c r="E121" s="150"/>
      <c r="F121" s="150"/>
      <c r="G121" s="150"/>
      <c r="H121" s="151"/>
      <c r="I121" s="458"/>
      <c r="J121" s="318"/>
      <c r="K121" s="458"/>
    </row>
    <row r="122" spans="1:11" ht="30" x14ac:dyDescent="0.25">
      <c r="A122" s="154" t="s">
        <v>103</v>
      </c>
      <c r="B122" s="190" t="s">
        <v>822</v>
      </c>
      <c r="C122" s="163" t="s">
        <v>823</v>
      </c>
      <c r="D122" s="180" t="s">
        <v>28</v>
      </c>
      <c r="E122" s="145"/>
      <c r="F122" s="180" t="s">
        <v>13</v>
      </c>
      <c r="G122" s="180" t="s">
        <v>812</v>
      </c>
      <c r="H122" s="180" t="s">
        <v>742</v>
      </c>
      <c r="I122" s="458">
        <f>1/45/3</f>
        <v>7.4074074074074077E-3</v>
      </c>
      <c r="J122" s="318">
        <v>5</v>
      </c>
      <c r="K122" s="458">
        <f t="shared" si="8"/>
        <v>1.4814814814814816E-3</v>
      </c>
    </row>
    <row r="123" spans="1:11" ht="30" x14ac:dyDescent="0.25">
      <c r="A123" s="154" t="s">
        <v>192</v>
      </c>
      <c r="B123" s="190" t="s">
        <v>824</v>
      </c>
      <c r="C123" s="163" t="s">
        <v>825</v>
      </c>
      <c r="D123" s="180" t="s">
        <v>28</v>
      </c>
      <c r="E123" s="145"/>
      <c r="F123" s="180" t="s">
        <v>350</v>
      </c>
      <c r="G123" s="180" t="s">
        <v>446</v>
      </c>
      <c r="H123" s="180" t="s">
        <v>789</v>
      </c>
      <c r="I123" s="458">
        <f t="shared" ref="I123:I155" si="9">1/45/3</f>
        <v>7.4074074074074077E-3</v>
      </c>
      <c r="J123" s="318">
        <v>5</v>
      </c>
      <c r="K123" s="458">
        <f t="shared" si="8"/>
        <v>1.4814814814814816E-3</v>
      </c>
    </row>
    <row r="124" spans="1:11" ht="30" x14ac:dyDescent="0.25">
      <c r="A124" s="154" t="s">
        <v>195</v>
      </c>
      <c r="B124" s="190" t="s">
        <v>826</v>
      </c>
      <c r="C124" s="163" t="s">
        <v>827</v>
      </c>
      <c r="D124" s="180" t="s">
        <v>28</v>
      </c>
      <c r="E124" s="145"/>
      <c r="F124" s="180" t="s">
        <v>350</v>
      </c>
      <c r="G124" s="180" t="s">
        <v>446</v>
      </c>
      <c r="H124" s="180" t="s">
        <v>792</v>
      </c>
      <c r="I124" s="458">
        <f t="shared" si="9"/>
        <v>7.4074074074074077E-3</v>
      </c>
      <c r="J124" s="318">
        <v>5</v>
      </c>
      <c r="K124" s="458">
        <f t="shared" si="8"/>
        <v>1.4814814814814816E-3</v>
      </c>
    </row>
    <row r="125" spans="1:11" x14ac:dyDescent="0.25">
      <c r="A125" s="148">
        <v>4</v>
      </c>
      <c r="B125" s="197" t="s">
        <v>828</v>
      </c>
      <c r="C125" s="198"/>
      <c r="D125" s="150"/>
      <c r="E125" s="150"/>
      <c r="F125" s="150"/>
      <c r="G125" s="150"/>
      <c r="H125" s="151"/>
      <c r="I125" s="458"/>
      <c r="J125" s="318"/>
      <c r="K125" s="458"/>
    </row>
    <row r="126" spans="1:11" ht="30" x14ac:dyDescent="0.25">
      <c r="A126" s="154" t="s">
        <v>198</v>
      </c>
      <c r="B126" s="163" t="s">
        <v>829</v>
      </c>
      <c r="C126" s="163" t="s">
        <v>830</v>
      </c>
      <c r="D126" s="180" t="s">
        <v>28</v>
      </c>
      <c r="E126" s="145"/>
      <c r="F126" s="180" t="s">
        <v>13</v>
      </c>
      <c r="G126" s="180" t="s">
        <v>778</v>
      </c>
      <c r="H126" s="180" t="s">
        <v>792</v>
      </c>
      <c r="I126" s="458">
        <f t="shared" si="9"/>
        <v>7.4074074074074077E-3</v>
      </c>
      <c r="J126" s="318">
        <v>5</v>
      </c>
      <c r="K126" s="458">
        <f t="shared" si="8"/>
        <v>1.4814814814814816E-3</v>
      </c>
    </row>
    <row r="127" spans="1:11" x14ac:dyDescent="0.25">
      <c r="A127" s="148">
        <v>5</v>
      </c>
      <c r="B127" s="197" t="s">
        <v>831</v>
      </c>
      <c r="C127" s="198"/>
      <c r="D127" s="150"/>
      <c r="E127" s="150"/>
      <c r="F127" s="150"/>
      <c r="G127" s="150"/>
      <c r="H127" s="151"/>
      <c r="I127" s="458"/>
      <c r="J127" s="318"/>
      <c r="K127" s="458"/>
    </row>
    <row r="128" spans="1:11" ht="30" x14ac:dyDescent="0.25">
      <c r="A128" s="154" t="s">
        <v>211</v>
      </c>
      <c r="B128" s="163" t="s">
        <v>832</v>
      </c>
      <c r="C128" s="163" t="s">
        <v>833</v>
      </c>
      <c r="D128" s="180" t="s">
        <v>28</v>
      </c>
      <c r="E128" s="180"/>
      <c r="F128" s="180" t="s">
        <v>350</v>
      </c>
      <c r="G128" s="180" t="s">
        <v>446</v>
      </c>
      <c r="H128" s="180" t="s">
        <v>789</v>
      </c>
      <c r="I128" s="458">
        <f t="shared" si="9"/>
        <v>7.4074074074074077E-3</v>
      </c>
      <c r="J128" s="318">
        <v>5</v>
      </c>
      <c r="K128" s="458">
        <f t="shared" si="8"/>
        <v>1.4814814814814816E-3</v>
      </c>
    </row>
    <row r="129" spans="1:11" ht="30" x14ac:dyDescent="0.25">
      <c r="A129" s="154" t="s">
        <v>214</v>
      </c>
      <c r="B129" s="163" t="s">
        <v>834</v>
      </c>
      <c r="C129" s="163" t="s">
        <v>835</v>
      </c>
      <c r="D129" s="180" t="s">
        <v>28</v>
      </c>
      <c r="E129" s="180"/>
      <c r="F129" s="180" t="s">
        <v>13</v>
      </c>
      <c r="G129" s="180" t="s">
        <v>778</v>
      </c>
      <c r="H129" s="180" t="s">
        <v>792</v>
      </c>
      <c r="I129" s="458">
        <f t="shared" si="9"/>
        <v>7.4074074074074077E-3</v>
      </c>
      <c r="J129" s="318">
        <v>5</v>
      </c>
      <c r="K129" s="458">
        <f t="shared" si="8"/>
        <v>1.4814814814814816E-3</v>
      </c>
    </row>
    <row r="130" spans="1:11" x14ac:dyDescent="0.25">
      <c r="A130" s="148">
        <v>6</v>
      </c>
      <c r="B130" s="197" t="s">
        <v>836</v>
      </c>
      <c r="C130" s="198"/>
      <c r="D130" s="150"/>
      <c r="E130" s="150"/>
      <c r="F130" s="150"/>
      <c r="G130" s="150"/>
      <c r="H130" s="151"/>
      <c r="I130" s="458"/>
      <c r="J130" s="318"/>
      <c r="K130" s="458"/>
    </row>
    <row r="131" spans="1:11" ht="30" x14ac:dyDescent="0.25">
      <c r="A131" s="154" t="s">
        <v>154</v>
      </c>
      <c r="B131" s="163" t="s">
        <v>837</v>
      </c>
      <c r="C131" s="163" t="s">
        <v>838</v>
      </c>
      <c r="D131" s="180" t="s">
        <v>28</v>
      </c>
      <c r="E131" s="180"/>
      <c r="F131" s="180" t="s">
        <v>13</v>
      </c>
      <c r="G131" s="180" t="s">
        <v>812</v>
      </c>
      <c r="H131" s="180" t="s">
        <v>742</v>
      </c>
      <c r="I131" s="458">
        <f t="shared" si="9"/>
        <v>7.4074074074074077E-3</v>
      </c>
      <c r="J131" s="318">
        <v>5</v>
      </c>
      <c r="K131" s="458">
        <f t="shared" si="8"/>
        <v>1.4814814814814816E-3</v>
      </c>
    </row>
    <row r="132" spans="1:11" ht="30" x14ac:dyDescent="0.25">
      <c r="A132" s="154" t="s">
        <v>155</v>
      </c>
      <c r="B132" s="163" t="s">
        <v>839</v>
      </c>
      <c r="C132" s="163" t="s">
        <v>840</v>
      </c>
      <c r="D132" s="180" t="s">
        <v>28</v>
      </c>
      <c r="E132" s="180"/>
      <c r="F132" s="180" t="s">
        <v>350</v>
      </c>
      <c r="G132" s="180" t="s">
        <v>446</v>
      </c>
      <c r="H132" s="180" t="s">
        <v>789</v>
      </c>
      <c r="I132" s="458">
        <f t="shared" si="9"/>
        <v>7.4074074074074077E-3</v>
      </c>
      <c r="J132" s="318">
        <v>5</v>
      </c>
      <c r="K132" s="458">
        <f t="shared" si="8"/>
        <v>1.4814814814814816E-3</v>
      </c>
    </row>
    <row r="133" spans="1:11" ht="30" x14ac:dyDescent="0.25">
      <c r="A133" s="154" t="s">
        <v>157</v>
      </c>
      <c r="B133" s="163" t="s">
        <v>841</v>
      </c>
      <c r="C133" s="163" t="s">
        <v>842</v>
      </c>
      <c r="D133" s="180" t="s">
        <v>28</v>
      </c>
      <c r="E133" s="180"/>
      <c r="F133" s="180" t="s">
        <v>350</v>
      </c>
      <c r="G133" s="180" t="s">
        <v>446</v>
      </c>
      <c r="H133" s="180" t="s">
        <v>792</v>
      </c>
      <c r="I133" s="458">
        <f t="shared" si="9"/>
        <v>7.4074074074074077E-3</v>
      </c>
      <c r="J133" s="318">
        <v>5</v>
      </c>
      <c r="K133" s="458">
        <f t="shared" si="8"/>
        <v>1.4814814814814816E-3</v>
      </c>
    </row>
    <row r="134" spans="1:11" ht="30" x14ac:dyDescent="0.25">
      <c r="A134" s="154" t="s">
        <v>843</v>
      </c>
      <c r="B134" s="163" t="s">
        <v>844</v>
      </c>
      <c r="C134" s="163" t="s">
        <v>845</v>
      </c>
      <c r="D134" s="180" t="s">
        <v>28</v>
      </c>
      <c r="E134" s="180"/>
      <c r="F134" s="180" t="s">
        <v>350</v>
      </c>
      <c r="G134" s="180" t="s">
        <v>446</v>
      </c>
      <c r="H134" s="180" t="s">
        <v>793</v>
      </c>
      <c r="I134" s="458">
        <f t="shared" si="9"/>
        <v>7.4074074074074077E-3</v>
      </c>
      <c r="J134" s="318">
        <v>5</v>
      </c>
      <c r="K134" s="458">
        <f t="shared" si="8"/>
        <v>1.4814814814814816E-3</v>
      </c>
    </row>
    <row r="135" spans="1:11" x14ac:dyDescent="0.25">
      <c r="A135" s="148">
        <v>7</v>
      </c>
      <c r="B135" s="197" t="s">
        <v>846</v>
      </c>
      <c r="C135" s="198"/>
      <c r="D135" s="150"/>
      <c r="E135" s="150"/>
      <c r="F135" s="150"/>
      <c r="G135" s="150"/>
      <c r="H135" s="151"/>
      <c r="I135" s="458"/>
      <c r="J135" s="318"/>
      <c r="K135" s="458"/>
    </row>
    <row r="136" spans="1:11" ht="30" x14ac:dyDescent="0.25">
      <c r="A136" s="154" t="s">
        <v>232</v>
      </c>
      <c r="B136" s="190" t="s">
        <v>847</v>
      </c>
      <c r="C136" s="163" t="s">
        <v>848</v>
      </c>
      <c r="D136" s="180" t="s">
        <v>28</v>
      </c>
      <c r="E136" s="180"/>
      <c r="F136" s="180" t="s">
        <v>13</v>
      </c>
      <c r="G136" s="180" t="s">
        <v>812</v>
      </c>
      <c r="H136" s="180" t="s">
        <v>742</v>
      </c>
      <c r="I136" s="458">
        <f t="shared" si="9"/>
        <v>7.4074074074074077E-3</v>
      </c>
      <c r="J136" s="318">
        <v>5</v>
      </c>
      <c r="K136" s="458">
        <f t="shared" si="8"/>
        <v>1.4814814814814816E-3</v>
      </c>
    </row>
    <row r="137" spans="1:11" ht="30" x14ac:dyDescent="0.25">
      <c r="A137" s="154" t="s">
        <v>235</v>
      </c>
      <c r="B137" s="190" t="s">
        <v>849</v>
      </c>
      <c r="C137" s="163" t="s">
        <v>850</v>
      </c>
      <c r="D137" s="180" t="s">
        <v>28</v>
      </c>
      <c r="E137" s="180"/>
      <c r="F137" s="180" t="s">
        <v>350</v>
      </c>
      <c r="G137" s="180" t="s">
        <v>851</v>
      </c>
      <c r="H137" s="180" t="s">
        <v>789</v>
      </c>
      <c r="I137" s="458">
        <f t="shared" si="9"/>
        <v>7.4074074074074077E-3</v>
      </c>
      <c r="J137" s="318">
        <v>5</v>
      </c>
      <c r="K137" s="458">
        <f t="shared" si="8"/>
        <v>1.4814814814814816E-3</v>
      </c>
    </row>
    <row r="138" spans="1:11" x14ac:dyDescent="0.25">
      <c r="A138" s="148">
        <v>8</v>
      </c>
      <c r="B138" s="197" t="s">
        <v>852</v>
      </c>
      <c r="C138" s="198"/>
      <c r="D138" s="150"/>
      <c r="E138" s="150"/>
      <c r="F138" s="150"/>
      <c r="G138" s="150"/>
      <c r="H138" s="151"/>
      <c r="I138" s="458"/>
      <c r="J138" s="318"/>
      <c r="K138" s="458"/>
    </row>
    <row r="139" spans="1:11" ht="30" x14ac:dyDescent="0.25">
      <c r="A139" s="154" t="s">
        <v>242</v>
      </c>
      <c r="B139" s="163" t="s">
        <v>853</v>
      </c>
      <c r="C139" s="163" t="s">
        <v>854</v>
      </c>
      <c r="D139" s="180" t="s">
        <v>28</v>
      </c>
      <c r="E139" s="180"/>
      <c r="F139" s="180" t="s">
        <v>350</v>
      </c>
      <c r="G139" s="180" t="s">
        <v>855</v>
      </c>
      <c r="H139" s="180" t="s">
        <v>742</v>
      </c>
      <c r="I139" s="458">
        <f t="shared" si="9"/>
        <v>7.4074074074074077E-3</v>
      </c>
      <c r="J139" s="318">
        <v>5</v>
      </c>
      <c r="K139" s="458">
        <f t="shared" si="8"/>
        <v>1.4814814814814816E-3</v>
      </c>
    </row>
    <row r="140" spans="1:11" ht="30" x14ac:dyDescent="0.25">
      <c r="A140" s="154" t="s">
        <v>617</v>
      </c>
      <c r="B140" s="163" t="s">
        <v>856</v>
      </c>
      <c r="C140" s="163" t="s">
        <v>857</v>
      </c>
      <c r="D140" s="180" t="s">
        <v>28</v>
      </c>
      <c r="E140" s="180"/>
      <c r="F140" s="180" t="s">
        <v>13</v>
      </c>
      <c r="G140" s="180" t="s">
        <v>778</v>
      </c>
      <c r="H140" s="180" t="s">
        <v>742</v>
      </c>
      <c r="I140" s="458">
        <f t="shared" si="9"/>
        <v>7.4074074074074077E-3</v>
      </c>
      <c r="J140" s="318">
        <v>5</v>
      </c>
      <c r="K140" s="458">
        <f t="shared" si="8"/>
        <v>1.4814814814814816E-3</v>
      </c>
    </row>
    <row r="141" spans="1:11" ht="30" x14ac:dyDescent="0.25">
      <c r="A141" s="154" t="s">
        <v>715</v>
      </c>
      <c r="B141" s="163" t="s">
        <v>858</v>
      </c>
      <c r="C141" s="163" t="s">
        <v>859</v>
      </c>
      <c r="D141" s="180" t="s">
        <v>28</v>
      </c>
      <c r="E141" s="180"/>
      <c r="F141" s="180" t="s">
        <v>350</v>
      </c>
      <c r="G141" s="180" t="s">
        <v>446</v>
      </c>
      <c r="H141" s="180" t="s">
        <v>789</v>
      </c>
      <c r="I141" s="458">
        <f t="shared" si="9"/>
        <v>7.4074074074074077E-3</v>
      </c>
      <c r="J141" s="318">
        <v>5</v>
      </c>
      <c r="K141" s="458">
        <f t="shared" si="8"/>
        <v>1.4814814814814816E-3</v>
      </c>
    </row>
    <row r="142" spans="1:11" ht="45" x14ac:dyDescent="0.25">
      <c r="A142" s="154" t="s">
        <v>717</v>
      </c>
      <c r="B142" s="163" t="s">
        <v>860</v>
      </c>
      <c r="C142" s="163" t="s">
        <v>861</v>
      </c>
      <c r="D142" s="180" t="s">
        <v>28</v>
      </c>
      <c r="E142" s="180"/>
      <c r="F142" s="180" t="s">
        <v>350</v>
      </c>
      <c r="G142" s="180" t="s">
        <v>446</v>
      </c>
      <c r="H142" s="180" t="s">
        <v>792</v>
      </c>
      <c r="I142" s="458">
        <f t="shared" si="9"/>
        <v>7.4074074074074077E-3</v>
      </c>
      <c r="J142" s="318">
        <v>5</v>
      </c>
      <c r="K142" s="458">
        <f t="shared" si="8"/>
        <v>1.4814814814814816E-3</v>
      </c>
    </row>
    <row r="143" spans="1:11" ht="14.1" customHeight="1" x14ac:dyDescent="0.25">
      <c r="A143" s="148" t="s">
        <v>66</v>
      </c>
      <c r="B143" s="197" t="s">
        <v>447</v>
      </c>
      <c r="C143" s="198"/>
      <c r="D143" s="150"/>
      <c r="E143" s="150"/>
      <c r="F143" s="150"/>
      <c r="G143" s="150"/>
      <c r="H143" s="151"/>
      <c r="I143" s="458"/>
      <c r="J143" s="318"/>
      <c r="K143" s="458"/>
    </row>
    <row r="144" spans="1:11" ht="30" x14ac:dyDescent="0.25">
      <c r="A144" s="154">
        <v>1</v>
      </c>
      <c r="B144" s="163" t="s">
        <v>862</v>
      </c>
      <c r="C144" s="163" t="s">
        <v>863</v>
      </c>
      <c r="D144" s="180" t="s">
        <v>28</v>
      </c>
      <c r="E144" s="145"/>
      <c r="F144" s="180" t="s">
        <v>13</v>
      </c>
      <c r="G144" s="180" t="s">
        <v>778</v>
      </c>
      <c r="H144" s="180" t="s">
        <v>793</v>
      </c>
      <c r="I144" s="458">
        <f t="shared" si="9"/>
        <v>7.4074074074074077E-3</v>
      </c>
      <c r="J144" s="318">
        <v>5</v>
      </c>
      <c r="K144" s="458">
        <f t="shared" si="8"/>
        <v>1.4814814814814816E-3</v>
      </c>
    </row>
    <row r="145" spans="1:11" ht="30" x14ac:dyDescent="0.25">
      <c r="A145" s="154">
        <v>2</v>
      </c>
      <c r="B145" s="190" t="s">
        <v>864</v>
      </c>
      <c r="C145" s="163" t="s">
        <v>865</v>
      </c>
      <c r="D145" s="180" t="s">
        <v>28</v>
      </c>
      <c r="E145" s="180"/>
      <c r="F145" s="180" t="s">
        <v>13</v>
      </c>
      <c r="G145" s="180" t="s">
        <v>812</v>
      </c>
      <c r="H145" s="180" t="s">
        <v>742</v>
      </c>
      <c r="I145" s="458">
        <f t="shared" si="9"/>
        <v>7.4074074074074077E-3</v>
      </c>
      <c r="J145" s="318">
        <v>5</v>
      </c>
      <c r="K145" s="458">
        <f t="shared" si="8"/>
        <v>1.4814814814814816E-3</v>
      </c>
    </row>
    <row r="146" spans="1:11" ht="30" x14ac:dyDescent="0.25">
      <c r="A146" s="154">
        <v>3</v>
      </c>
      <c r="B146" s="190" t="s">
        <v>866</v>
      </c>
      <c r="C146" s="163" t="s">
        <v>867</v>
      </c>
      <c r="D146" s="180" t="s">
        <v>28</v>
      </c>
      <c r="E146" s="180"/>
      <c r="F146" s="180" t="s">
        <v>13</v>
      </c>
      <c r="G146" s="180" t="s">
        <v>778</v>
      </c>
      <c r="H146" s="180" t="s">
        <v>792</v>
      </c>
      <c r="I146" s="458">
        <f t="shared" si="9"/>
        <v>7.4074074074074077E-3</v>
      </c>
      <c r="J146" s="318">
        <v>5</v>
      </c>
      <c r="K146" s="458">
        <f t="shared" si="8"/>
        <v>1.4814814814814816E-3</v>
      </c>
    </row>
    <row r="147" spans="1:11" ht="30" x14ac:dyDescent="0.25">
      <c r="A147" s="154">
        <v>4</v>
      </c>
      <c r="B147" s="190" t="s">
        <v>868</v>
      </c>
      <c r="C147" s="163" t="s">
        <v>869</v>
      </c>
      <c r="D147" s="180" t="s">
        <v>28</v>
      </c>
      <c r="E147" s="180"/>
      <c r="F147" s="180" t="s">
        <v>13</v>
      </c>
      <c r="G147" s="180" t="s">
        <v>812</v>
      </c>
      <c r="H147" s="180" t="s">
        <v>742</v>
      </c>
      <c r="I147" s="458">
        <f t="shared" si="9"/>
        <v>7.4074074074074077E-3</v>
      </c>
      <c r="J147" s="318">
        <v>5</v>
      </c>
      <c r="K147" s="458">
        <f t="shared" si="8"/>
        <v>1.4814814814814816E-3</v>
      </c>
    </row>
    <row r="148" spans="1:11" ht="30" x14ac:dyDescent="0.25">
      <c r="A148" s="154">
        <v>5</v>
      </c>
      <c r="B148" s="190" t="s">
        <v>870</v>
      </c>
      <c r="C148" s="163" t="s">
        <v>871</v>
      </c>
      <c r="D148" s="180" t="s">
        <v>28</v>
      </c>
      <c r="E148" s="180"/>
      <c r="F148" s="180" t="s">
        <v>13</v>
      </c>
      <c r="G148" s="180" t="s">
        <v>812</v>
      </c>
      <c r="H148" s="180" t="s">
        <v>742</v>
      </c>
      <c r="I148" s="458">
        <f t="shared" si="9"/>
        <v>7.4074074074074077E-3</v>
      </c>
      <c r="J148" s="318">
        <v>5</v>
      </c>
      <c r="K148" s="458">
        <f t="shared" si="8"/>
        <v>1.4814814814814816E-3</v>
      </c>
    </row>
    <row r="149" spans="1:11" ht="30" x14ac:dyDescent="0.25">
      <c r="A149" s="345">
        <v>6</v>
      </c>
      <c r="B149" s="201" t="s">
        <v>872</v>
      </c>
      <c r="C149" s="183" t="s">
        <v>873</v>
      </c>
      <c r="D149" s="345" t="s">
        <v>28</v>
      </c>
      <c r="E149" s="345"/>
      <c r="F149" s="345" t="s">
        <v>13</v>
      </c>
      <c r="G149" s="345" t="s">
        <v>778</v>
      </c>
      <c r="H149" s="345" t="s">
        <v>789</v>
      </c>
      <c r="I149" s="458">
        <f t="shared" si="9"/>
        <v>7.4074074074074077E-3</v>
      </c>
      <c r="J149" s="318">
        <v>5</v>
      </c>
      <c r="K149" s="458">
        <f t="shared" si="8"/>
        <v>1.4814814814814816E-3</v>
      </c>
    </row>
    <row r="150" spans="1:11" ht="30" x14ac:dyDescent="0.25">
      <c r="A150" s="154">
        <v>7</v>
      </c>
      <c r="B150" s="190" t="s">
        <v>874</v>
      </c>
      <c r="C150" s="163" t="s">
        <v>875</v>
      </c>
      <c r="D150" s="180" t="s">
        <v>28</v>
      </c>
      <c r="E150" s="180"/>
      <c r="F150" s="180" t="s">
        <v>13</v>
      </c>
      <c r="G150" s="180" t="s">
        <v>812</v>
      </c>
      <c r="H150" s="180" t="s">
        <v>793</v>
      </c>
      <c r="I150" s="458">
        <f t="shared" si="9"/>
        <v>7.4074074074074077E-3</v>
      </c>
      <c r="J150" s="318">
        <v>5</v>
      </c>
      <c r="K150" s="458">
        <f t="shared" si="8"/>
        <v>1.4814814814814816E-3</v>
      </c>
    </row>
    <row r="151" spans="1:11" ht="30" x14ac:dyDescent="0.25">
      <c r="A151" s="154">
        <v>8</v>
      </c>
      <c r="B151" s="190" t="s">
        <v>847</v>
      </c>
      <c r="C151" s="163" t="s">
        <v>876</v>
      </c>
      <c r="D151" s="180" t="s">
        <v>28</v>
      </c>
      <c r="E151" s="180"/>
      <c r="F151" s="180" t="s">
        <v>13</v>
      </c>
      <c r="G151" s="180" t="s">
        <v>812</v>
      </c>
      <c r="H151" s="180" t="s">
        <v>742</v>
      </c>
      <c r="I151" s="458">
        <f t="shared" si="9"/>
        <v>7.4074074074074077E-3</v>
      </c>
      <c r="J151" s="318">
        <v>5</v>
      </c>
      <c r="K151" s="458">
        <f t="shared" si="8"/>
        <v>1.4814814814814816E-3</v>
      </c>
    </row>
    <row r="152" spans="1:11" ht="30" x14ac:dyDescent="0.25">
      <c r="A152" s="345">
        <v>9</v>
      </c>
      <c r="B152" s="201" t="s">
        <v>853</v>
      </c>
      <c r="C152" s="183" t="s">
        <v>877</v>
      </c>
      <c r="D152" s="345" t="s">
        <v>28</v>
      </c>
      <c r="E152" s="345"/>
      <c r="F152" s="345" t="s">
        <v>13</v>
      </c>
      <c r="G152" s="345" t="s">
        <v>812</v>
      </c>
      <c r="H152" s="345" t="s">
        <v>742</v>
      </c>
      <c r="I152" s="458">
        <f t="shared" si="9"/>
        <v>7.4074074074074077E-3</v>
      </c>
      <c r="J152" s="318">
        <v>5</v>
      </c>
      <c r="K152" s="458">
        <f t="shared" si="8"/>
        <v>1.4814814814814816E-3</v>
      </c>
    </row>
    <row r="153" spans="1:11" x14ac:dyDescent="0.25">
      <c r="A153" s="148" t="s">
        <v>423</v>
      </c>
      <c r="B153" s="197" t="s">
        <v>24</v>
      </c>
      <c r="C153" s="198"/>
      <c r="D153" s="150"/>
      <c r="E153" s="150"/>
      <c r="F153" s="150"/>
      <c r="G153" s="150"/>
      <c r="H153" s="151"/>
      <c r="I153" s="458"/>
      <c r="J153" s="318"/>
      <c r="K153" s="458"/>
    </row>
    <row r="154" spans="1:11" ht="30" x14ac:dyDescent="0.25">
      <c r="A154" s="154">
        <v>1</v>
      </c>
      <c r="B154" s="163" t="s">
        <v>878</v>
      </c>
      <c r="C154" s="163" t="s">
        <v>879</v>
      </c>
      <c r="D154" s="180" t="s">
        <v>28</v>
      </c>
      <c r="E154" s="180" t="s">
        <v>28</v>
      </c>
      <c r="F154" s="180" t="s">
        <v>13</v>
      </c>
      <c r="G154" s="180" t="s">
        <v>880</v>
      </c>
      <c r="H154" s="180" t="s">
        <v>742</v>
      </c>
      <c r="I154" s="458">
        <f>1/6</f>
        <v>0.16666666666666666</v>
      </c>
      <c r="J154" s="318">
        <v>5</v>
      </c>
      <c r="K154" s="458">
        <f t="shared" si="8"/>
        <v>3.3333333333333333E-2</v>
      </c>
    </row>
    <row r="155" spans="1:11" ht="30" x14ac:dyDescent="0.25">
      <c r="A155" s="154">
        <v>2</v>
      </c>
      <c r="B155" s="163" t="s">
        <v>837</v>
      </c>
      <c r="C155" s="163" t="s">
        <v>881</v>
      </c>
      <c r="D155" s="180" t="s">
        <v>28</v>
      </c>
      <c r="E155" s="180" t="s">
        <v>28</v>
      </c>
      <c r="F155" s="180" t="s">
        <v>13</v>
      </c>
      <c r="G155" s="180" t="s">
        <v>882</v>
      </c>
      <c r="H155" s="180" t="s">
        <v>742</v>
      </c>
      <c r="I155" s="458">
        <f t="shared" si="9"/>
        <v>7.4074074074074077E-3</v>
      </c>
      <c r="J155" s="318">
        <v>5</v>
      </c>
      <c r="K155" s="458">
        <f t="shared" si="8"/>
        <v>1.4814814814814816E-3</v>
      </c>
    </row>
    <row r="156" spans="1:11" ht="30" x14ac:dyDescent="0.25">
      <c r="A156" s="345">
        <v>3</v>
      </c>
      <c r="B156" s="183" t="s">
        <v>847</v>
      </c>
      <c r="C156" s="183" t="s">
        <v>883</v>
      </c>
      <c r="D156" s="345" t="s">
        <v>28</v>
      </c>
      <c r="E156" s="345" t="s">
        <v>28</v>
      </c>
      <c r="F156" s="345" t="s">
        <v>13</v>
      </c>
      <c r="G156" s="345" t="s">
        <v>880</v>
      </c>
      <c r="H156" s="345" t="s">
        <v>884</v>
      </c>
      <c r="I156" s="458">
        <f>1/6</f>
        <v>0.16666666666666666</v>
      </c>
      <c r="J156" s="318">
        <v>5</v>
      </c>
      <c r="K156" s="458">
        <f t="shared" si="8"/>
        <v>3.3333333333333333E-2</v>
      </c>
    </row>
    <row r="157" spans="1:11" x14ac:dyDescent="0.25">
      <c r="A157" s="284"/>
    </row>
    <row r="158" spans="1:11" x14ac:dyDescent="0.25">
      <c r="A158" s="344" t="s">
        <v>885</v>
      </c>
      <c r="B158" s="319"/>
      <c r="C158" s="319"/>
      <c r="D158" s="326"/>
      <c r="E158" s="326"/>
      <c r="F158" s="326"/>
      <c r="G158" s="326"/>
      <c r="H158" s="326"/>
      <c r="I158" s="457"/>
      <c r="J158" s="327"/>
      <c r="K158" s="457"/>
    </row>
    <row r="159" spans="1:11" ht="14.1" customHeight="1" x14ac:dyDescent="0.25">
      <c r="A159" s="225"/>
    </row>
    <row r="160" spans="1:11" x14ac:dyDescent="0.25">
      <c r="A160" s="313" t="s">
        <v>2842</v>
      </c>
    </row>
    <row r="161" spans="1:11" ht="28.5" customHeight="1" x14ac:dyDescent="0.25">
      <c r="A161" s="483" t="s">
        <v>0</v>
      </c>
      <c r="B161" s="483" t="s">
        <v>20</v>
      </c>
      <c r="C161" s="483" t="s">
        <v>1</v>
      </c>
      <c r="D161" s="485" t="s">
        <v>2</v>
      </c>
      <c r="E161" s="486"/>
      <c r="F161" s="483" t="s">
        <v>37</v>
      </c>
      <c r="G161" s="483" t="s">
        <v>38</v>
      </c>
      <c r="H161" s="483" t="s">
        <v>3</v>
      </c>
      <c r="I161" s="479" t="s">
        <v>3193</v>
      </c>
      <c r="J161" s="481" t="s">
        <v>3189</v>
      </c>
      <c r="K161" s="479" t="s">
        <v>3190</v>
      </c>
    </row>
    <row r="162" spans="1:11" ht="29.25" customHeight="1" x14ac:dyDescent="0.25">
      <c r="A162" s="484"/>
      <c r="B162" s="484"/>
      <c r="C162" s="484"/>
      <c r="D162" s="135" t="s">
        <v>39</v>
      </c>
      <c r="E162" s="135" t="s">
        <v>4</v>
      </c>
      <c r="F162" s="484"/>
      <c r="G162" s="484"/>
      <c r="H162" s="484"/>
      <c r="I162" s="480"/>
      <c r="J162" s="482"/>
      <c r="K162" s="480"/>
    </row>
    <row r="163" spans="1:11" x14ac:dyDescent="0.25">
      <c r="A163" s="170"/>
      <c r="B163" s="208" t="s">
        <v>886</v>
      </c>
      <c r="C163" s="209"/>
      <c r="D163" s="177"/>
      <c r="E163" s="177"/>
      <c r="F163" s="177"/>
      <c r="G163" s="177"/>
      <c r="H163" s="268"/>
      <c r="I163" s="458"/>
      <c r="J163" s="318"/>
      <c r="K163" s="458"/>
    </row>
    <row r="164" spans="1:11" x14ac:dyDescent="0.25">
      <c r="A164" s="170" t="s">
        <v>40</v>
      </c>
      <c r="B164" s="226" t="s">
        <v>887</v>
      </c>
      <c r="C164" s="227"/>
      <c r="D164" s="274"/>
      <c r="E164" s="274"/>
      <c r="F164" s="274"/>
      <c r="G164" s="274"/>
      <c r="H164" s="275"/>
      <c r="I164" s="458"/>
      <c r="J164" s="318"/>
      <c r="K164" s="458"/>
    </row>
    <row r="165" spans="1:11" x14ac:dyDescent="0.25">
      <c r="A165" s="170">
        <v>1</v>
      </c>
      <c r="B165" s="226" t="s">
        <v>888</v>
      </c>
      <c r="C165" s="227"/>
      <c r="D165" s="274"/>
      <c r="E165" s="274"/>
      <c r="F165" s="274"/>
      <c r="G165" s="274"/>
      <c r="H165" s="275"/>
      <c r="I165" s="458"/>
      <c r="J165" s="318"/>
      <c r="K165" s="458"/>
    </row>
    <row r="166" spans="1:11" ht="30" x14ac:dyDescent="0.25">
      <c r="A166" s="160" t="s">
        <v>67</v>
      </c>
      <c r="B166" s="228"/>
      <c r="C166" s="210" t="s">
        <v>889</v>
      </c>
      <c r="D166" s="172" t="s">
        <v>28</v>
      </c>
      <c r="E166" s="172" t="s">
        <v>28</v>
      </c>
      <c r="F166" s="172" t="s">
        <v>13</v>
      </c>
      <c r="G166" s="162" t="s">
        <v>449</v>
      </c>
      <c r="H166" s="172"/>
      <c r="I166" s="458">
        <f>1/3/45</f>
        <v>7.4074074074074068E-3</v>
      </c>
      <c r="J166" s="318">
        <v>5</v>
      </c>
      <c r="K166" s="458">
        <f>I166/J166</f>
        <v>1.4814814814814814E-3</v>
      </c>
    </row>
    <row r="167" spans="1:11" ht="30" x14ac:dyDescent="0.25">
      <c r="A167" s="162" t="s">
        <v>80</v>
      </c>
      <c r="B167" s="229" t="s">
        <v>890</v>
      </c>
      <c r="C167" s="212" t="s">
        <v>891</v>
      </c>
      <c r="D167" s="162" t="s">
        <v>28</v>
      </c>
      <c r="E167" s="162" t="s">
        <v>28</v>
      </c>
      <c r="F167" s="162" t="s">
        <v>350</v>
      </c>
      <c r="G167" s="162" t="s">
        <v>892</v>
      </c>
      <c r="H167" s="162"/>
      <c r="I167" s="458">
        <f>8/3/45</f>
        <v>5.9259259259259255E-2</v>
      </c>
      <c r="J167" s="318">
        <v>5</v>
      </c>
      <c r="K167" s="458">
        <f>I167/J167</f>
        <v>1.1851851851851851E-2</v>
      </c>
    </row>
    <row r="168" spans="1:11" x14ac:dyDescent="0.25">
      <c r="A168" s="170" t="s">
        <v>50</v>
      </c>
      <c r="B168" s="226" t="s">
        <v>893</v>
      </c>
      <c r="C168" s="230"/>
      <c r="D168" s="162"/>
      <c r="E168" s="162"/>
      <c r="F168" s="162"/>
      <c r="G168" s="162"/>
      <c r="H168" s="162"/>
      <c r="I168" s="458"/>
      <c r="J168" s="318"/>
      <c r="K168" s="458"/>
    </row>
    <row r="169" spans="1:11" x14ac:dyDescent="0.25">
      <c r="A169" s="170">
        <v>1</v>
      </c>
      <c r="B169" s="226" t="s">
        <v>894</v>
      </c>
      <c r="C169" s="230"/>
      <c r="D169" s="162"/>
      <c r="E169" s="162"/>
      <c r="F169" s="162"/>
      <c r="G169" s="162"/>
      <c r="H169" s="162"/>
      <c r="I169" s="458"/>
      <c r="J169" s="318"/>
      <c r="K169" s="458"/>
    </row>
    <row r="170" spans="1:11" ht="30" x14ac:dyDescent="0.25">
      <c r="A170" s="160" t="s">
        <v>67</v>
      </c>
      <c r="B170" s="228"/>
      <c r="C170" s="210" t="s">
        <v>895</v>
      </c>
      <c r="D170" s="172" t="s">
        <v>28</v>
      </c>
      <c r="E170" s="172" t="s">
        <v>28</v>
      </c>
      <c r="F170" s="172" t="s">
        <v>13</v>
      </c>
      <c r="G170" s="172" t="s">
        <v>896</v>
      </c>
      <c r="H170" s="172" t="s">
        <v>336</v>
      </c>
      <c r="I170" s="458">
        <f>1/3/45</f>
        <v>7.4074074074074068E-3</v>
      </c>
      <c r="J170" s="318">
        <v>5</v>
      </c>
      <c r="K170" s="458">
        <f>I170/J170</f>
        <v>1.4814814814814814E-3</v>
      </c>
    </row>
    <row r="171" spans="1:11" x14ac:dyDescent="0.25">
      <c r="A171" s="162">
        <v>2</v>
      </c>
      <c r="B171" s="226" t="s">
        <v>897</v>
      </c>
      <c r="C171" s="230"/>
      <c r="D171" s="162"/>
      <c r="E171" s="162"/>
      <c r="F171" s="162"/>
      <c r="G171" s="162"/>
      <c r="H171" s="162"/>
      <c r="I171" s="458"/>
      <c r="J171" s="318"/>
      <c r="K171" s="458"/>
    </row>
    <row r="172" spans="1:11" ht="30" x14ac:dyDescent="0.25">
      <c r="A172" s="160" t="s">
        <v>32</v>
      </c>
      <c r="B172" s="228"/>
      <c r="C172" s="210" t="s">
        <v>898</v>
      </c>
      <c r="D172" s="172" t="s">
        <v>28</v>
      </c>
      <c r="E172" s="172" t="s">
        <v>28</v>
      </c>
      <c r="F172" s="172" t="s">
        <v>13</v>
      </c>
      <c r="G172" s="172" t="s">
        <v>778</v>
      </c>
      <c r="H172" s="172"/>
      <c r="I172" s="458">
        <f t="shared" ref="I172:I187" si="10">1/3/45</f>
        <v>7.4074074074074068E-3</v>
      </c>
      <c r="J172" s="318">
        <v>5</v>
      </c>
      <c r="K172" s="458">
        <f>I172/J172</f>
        <v>1.4814814814814814E-3</v>
      </c>
    </row>
    <row r="173" spans="1:11" x14ac:dyDescent="0.25">
      <c r="A173" s="170" t="s">
        <v>132</v>
      </c>
      <c r="B173" s="208" t="s">
        <v>899</v>
      </c>
      <c r="C173" s="231"/>
      <c r="D173" s="170"/>
      <c r="E173" s="170"/>
      <c r="F173" s="170"/>
      <c r="G173" s="170"/>
      <c r="H173" s="170"/>
      <c r="I173" s="458"/>
      <c r="J173" s="318"/>
      <c r="K173" s="458"/>
    </row>
    <row r="174" spans="1:11" x14ac:dyDescent="0.25">
      <c r="A174" s="160">
        <v>1</v>
      </c>
      <c r="B174" s="232"/>
      <c r="C174" s="210" t="s">
        <v>900</v>
      </c>
      <c r="D174" s="172" t="s">
        <v>28</v>
      </c>
      <c r="E174" s="172" t="s">
        <v>28</v>
      </c>
      <c r="F174" s="172" t="s">
        <v>13</v>
      </c>
      <c r="G174" s="172" t="s">
        <v>778</v>
      </c>
      <c r="H174" s="172"/>
      <c r="I174" s="458">
        <f t="shared" si="10"/>
        <v>7.4074074074074068E-3</v>
      </c>
      <c r="J174" s="318">
        <v>5</v>
      </c>
      <c r="K174" s="458">
        <f>I174/J174</f>
        <v>1.4814814814814814E-3</v>
      </c>
    </row>
    <row r="175" spans="1:11" x14ac:dyDescent="0.25">
      <c r="A175" s="170" t="s">
        <v>341</v>
      </c>
      <c r="B175" s="226" t="s">
        <v>901</v>
      </c>
      <c r="C175" s="227"/>
      <c r="D175" s="162"/>
      <c r="E175" s="162"/>
      <c r="F175" s="162"/>
      <c r="G175" s="162"/>
      <c r="H175" s="162"/>
      <c r="I175" s="458"/>
      <c r="J175" s="318"/>
      <c r="K175" s="458"/>
    </row>
    <row r="176" spans="1:11" x14ac:dyDescent="0.25">
      <c r="A176" s="170">
        <v>1</v>
      </c>
      <c r="B176" s="226" t="s">
        <v>902</v>
      </c>
      <c r="C176" s="227"/>
      <c r="D176" s="274"/>
      <c r="E176" s="274"/>
      <c r="F176" s="274"/>
      <c r="G176" s="274"/>
      <c r="H176" s="275"/>
      <c r="I176" s="458"/>
      <c r="J176" s="318"/>
      <c r="K176" s="458"/>
    </row>
    <row r="177" spans="1:11" ht="30" x14ac:dyDescent="0.25">
      <c r="A177" s="160" t="s">
        <v>903</v>
      </c>
      <c r="B177" s="228"/>
      <c r="C177" s="210" t="s">
        <v>2843</v>
      </c>
      <c r="D177" s="172" t="s">
        <v>28</v>
      </c>
      <c r="E177" s="172" t="s">
        <v>28</v>
      </c>
      <c r="F177" s="172" t="s">
        <v>350</v>
      </c>
      <c r="G177" s="172" t="s">
        <v>904</v>
      </c>
      <c r="H177" s="172"/>
      <c r="I177" s="458">
        <f t="shared" si="10"/>
        <v>7.4074074074074068E-3</v>
      </c>
      <c r="J177" s="318">
        <v>5</v>
      </c>
      <c r="K177" s="458">
        <f>I177/J177</f>
        <v>1.4814814814814814E-3</v>
      </c>
    </row>
    <row r="178" spans="1:11" x14ac:dyDescent="0.25">
      <c r="A178" s="173" t="s">
        <v>2844</v>
      </c>
      <c r="B178" s="233"/>
      <c r="C178" s="209"/>
      <c r="D178" s="177"/>
      <c r="E178" s="177"/>
      <c r="F178" s="177"/>
      <c r="G178" s="177"/>
      <c r="H178" s="177"/>
      <c r="I178" s="458"/>
      <c r="J178" s="318"/>
      <c r="K178" s="458"/>
    </row>
    <row r="179" spans="1:11" ht="30" x14ac:dyDescent="0.25">
      <c r="A179" s="160" t="s">
        <v>32</v>
      </c>
      <c r="B179" s="228"/>
      <c r="C179" s="210" t="s">
        <v>905</v>
      </c>
      <c r="D179" s="172" t="s">
        <v>28</v>
      </c>
      <c r="E179" s="172" t="s">
        <v>28</v>
      </c>
      <c r="F179" s="172" t="s">
        <v>13</v>
      </c>
      <c r="G179" s="172" t="s">
        <v>449</v>
      </c>
      <c r="H179" s="172"/>
      <c r="I179" s="458">
        <f t="shared" si="10"/>
        <v>7.4074074074074068E-3</v>
      </c>
      <c r="J179" s="318">
        <v>5</v>
      </c>
      <c r="K179" s="458">
        <f>I179/J179</f>
        <v>1.4814814814814814E-3</v>
      </c>
    </row>
    <row r="180" spans="1:11" x14ac:dyDescent="0.25">
      <c r="A180" s="170" t="s">
        <v>345</v>
      </c>
      <c r="B180" s="226" t="s">
        <v>906</v>
      </c>
      <c r="C180" s="227"/>
      <c r="D180" s="274"/>
      <c r="E180" s="274"/>
      <c r="F180" s="274"/>
      <c r="G180" s="274"/>
      <c r="H180" s="275"/>
      <c r="I180" s="458"/>
      <c r="J180" s="318"/>
      <c r="K180" s="458"/>
    </row>
    <row r="181" spans="1:11" x14ac:dyDescent="0.25">
      <c r="A181" s="170">
        <v>1</v>
      </c>
      <c r="B181" s="226" t="s">
        <v>907</v>
      </c>
      <c r="C181" s="227"/>
      <c r="D181" s="274"/>
      <c r="E181" s="274"/>
      <c r="F181" s="274"/>
      <c r="G181" s="274"/>
      <c r="H181" s="275"/>
      <c r="I181" s="458"/>
      <c r="J181" s="318"/>
      <c r="K181" s="458"/>
    </row>
    <row r="182" spans="1:11" ht="30" x14ac:dyDescent="0.25">
      <c r="A182" s="160" t="s">
        <v>67</v>
      </c>
      <c r="B182" s="228"/>
      <c r="C182" s="210" t="s">
        <v>908</v>
      </c>
      <c r="D182" s="172" t="s">
        <v>28</v>
      </c>
      <c r="E182" s="172" t="s">
        <v>28</v>
      </c>
      <c r="F182" s="172" t="s">
        <v>13</v>
      </c>
      <c r="G182" s="172" t="s">
        <v>909</v>
      </c>
      <c r="H182" s="172"/>
      <c r="I182" s="458">
        <f t="shared" si="10"/>
        <v>7.4074074074074068E-3</v>
      </c>
      <c r="J182" s="318">
        <v>5</v>
      </c>
      <c r="K182" s="458">
        <f>I182/J182</f>
        <v>1.4814814814814814E-3</v>
      </c>
    </row>
    <row r="183" spans="1:11" x14ac:dyDescent="0.25">
      <c r="A183" s="170">
        <v>2</v>
      </c>
      <c r="B183" s="226" t="s">
        <v>910</v>
      </c>
      <c r="C183" s="227"/>
      <c r="D183" s="274"/>
      <c r="E183" s="274"/>
      <c r="F183" s="274"/>
      <c r="G183" s="274"/>
      <c r="H183" s="275"/>
      <c r="I183" s="458"/>
      <c r="J183" s="318"/>
      <c r="K183" s="458"/>
    </row>
    <row r="184" spans="1:11" ht="30" x14ac:dyDescent="0.25">
      <c r="A184" s="160" t="s">
        <v>32</v>
      </c>
      <c r="B184" s="228"/>
      <c r="C184" s="210" t="s">
        <v>911</v>
      </c>
      <c r="D184" s="172" t="s">
        <v>28</v>
      </c>
      <c r="E184" s="172" t="s">
        <v>28</v>
      </c>
      <c r="F184" s="172" t="s">
        <v>350</v>
      </c>
      <c r="G184" s="172" t="s">
        <v>904</v>
      </c>
      <c r="H184" s="172"/>
      <c r="I184" s="458">
        <f t="shared" si="10"/>
        <v>7.4074074074074068E-3</v>
      </c>
      <c r="J184" s="318">
        <v>5</v>
      </c>
      <c r="K184" s="458">
        <f>I184/J184</f>
        <v>1.4814814814814814E-3</v>
      </c>
    </row>
    <row r="185" spans="1:11" ht="45" x14ac:dyDescent="0.25">
      <c r="A185" s="160" t="s">
        <v>90</v>
      </c>
      <c r="B185" s="228"/>
      <c r="C185" s="210" t="s">
        <v>912</v>
      </c>
      <c r="D185" s="172" t="s">
        <v>28</v>
      </c>
      <c r="E185" s="172" t="s">
        <v>28</v>
      </c>
      <c r="F185" s="172" t="s">
        <v>13</v>
      </c>
      <c r="G185" s="172" t="s">
        <v>148</v>
      </c>
      <c r="H185" s="172"/>
      <c r="I185" s="458">
        <f t="shared" si="10"/>
        <v>7.4074074074074068E-3</v>
      </c>
      <c r="J185" s="318">
        <v>5</v>
      </c>
      <c r="K185" s="458">
        <f>I185/J185</f>
        <v>1.4814814814814814E-3</v>
      </c>
    </row>
    <row r="186" spans="1:11" x14ac:dyDescent="0.25">
      <c r="A186" s="170">
        <v>3</v>
      </c>
      <c r="B186" s="226" t="s">
        <v>913</v>
      </c>
      <c r="C186" s="227"/>
      <c r="D186" s="274"/>
      <c r="E186" s="274"/>
      <c r="F186" s="274"/>
      <c r="G186" s="274"/>
      <c r="H186" s="275"/>
      <c r="I186" s="458"/>
      <c r="J186" s="318"/>
      <c r="K186" s="458"/>
    </row>
    <row r="187" spans="1:11" ht="45" x14ac:dyDescent="0.25">
      <c r="A187" s="160" t="s">
        <v>103</v>
      </c>
      <c r="B187" s="228"/>
      <c r="C187" s="210" t="s">
        <v>914</v>
      </c>
      <c r="D187" s="172" t="s">
        <v>28</v>
      </c>
      <c r="E187" s="172" t="s">
        <v>28</v>
      </c>
      <c r="F187" s="172" t="s">
        <v>13</v>
      </c>
      <c r="G187" s="172" t="s">
        <v>449</v>
      </c>
      <c r="H187" s="172"/>
      <c r="I187" s="458">
        <f t="shared" si="10"/>
        <v>7.4074074074074068E-3</v>
      </c>
      <c r="J187" s="318">
        <v>5</v>
      </c>
      <c r="K187" s="458">
        <f>I187/J187</f>
        <v>1.4814814814814814E-3</v>
      </c>
    </row>
    <row r="188" spans="1:11" x14ac:dyDescent="0.25">
      <c r="A188" s="162"/>
      <c r="B188" s="208" t="s">
        <v>915</v>
      </c>
      <c r="C188" s="209"/>
      <c r="D188" s="177"/>
      <c r="E188" s="177"/>
      <c r="F188" s="177"/>
      <c r="G188" s="177"/>
      <c r="H188" s="268"/>
      <c r="I188" s="458"/>
      <c r="J188" s="318"/>
      <c r="K188" s="458"/>
    </row>
    <row r="189" spans="1:11" x14ac:dyDescent="0.25">
      <c r="A189" s="170" t="s">
        <v>40</v>
      </c>
      <c r="B189" s="208" t="s">
        <v>916</v>
      </c>
      <c r="C189" s="209"/>
      <c r="D189" s="162"/>
      <c r="E189" s="162"/>
      <c r="F189" s="162"/>
      <c r="G189" s="162"/>
      <c r="H189" s="162"/>
      <c r="I189" s="458"/>
      <c r="J189" s="318"/>
      <c r="K189" s="458"/>
    </row>
    <row r="190" spans="1:11" x14ac:dyDescent="0.25">
      <c r="A190" s="234">
        <v>1</v>
      </c>
      <c r="B190" s="226" t="s">
        <v>917</v>
      </c>
      <c r="C190" s="227"/>
      <c r="D190" s="234"/>
      <c r="E190" s="234"/>
      <c r="F190" s="234"/>
      <c r="G190" s="234"/>
      <c r="H190" s="234"/>
      <c r="I190" s="458"/>
      <c r="J190" s="318"/>
      <c r="K190" s="458"/>
    </row>
    <row r="191" spans="1:11" ht="30" x14ac:dyDescent="0.25">
      <c r="A191" s="160" t="s">
        <v>67</v>
      </c>
      <c r="B191" s="228"/>
      <c r="C191" s="210" t="s">
        <v>918</v>
      </c>
      <c r="D191" s="172" t="s">
        <v>28</v>
      </c>
      <c r="E191" s="172" t="s">
        <v>28</v>
      </c>
      <c r="F191" s="172" t="s">
        <v>350</v>
      </c>
      <c r="G191" s="172" t="s">
        <v>919</v>
      </c>
      <c r="H191" s="172"/>
      <c r="I191" s="458">
        <f t="shared" ref="I191:I200" si="11">1/3/45</f>
        <v>7.4074074074074068E-3</v>
      </c>
      <c r="J191" s="318">
        <v>5</v>
      </c>
      <c r="K191" s="458">
        <f>I191/J191</f>
        <v>1.4814814814814814E-3</v>
      </c>
    </row>
    <row r="192" spans="1:11" x14ac:dyDescent="0.25">
      <c r="A192" s="234">
        <v>2</v>
      </c>
      <c r="B192" s="226" t="s">
        <v>920</v>
      </c>
      <c r="C192" s="227"/>
      <c r="D192" s="234"/>
      <c r="E192" s="234"/>
      <c r="F192" s="234"/>
      <c r="G192" s="234"/>
      <c r="H192" s="234"/>
      <c r="I192" s="458"/>
      <c r="J192" s="318"/>
      <c r="K192" s="458"/>
    </row>
    <row r="193" spans="1:11" x14ac:dyDescent="0.25">
      <c r="A193" s="160" t="s">
        <v>32</v>
      </c>
      <c r="B193" s="228"/>
      <c r="C193" s="210" t="s">
        <v>921</v>
      </c>
      <c r="D193" s="172" t="s">
        <v>28</v>
      </c>
      <c r="E193" s="172" t="s">
        <v>28</v>
      </c>
      <c r="F193" s="172" t="s">
        <v>13</v>
      </c>
      <c r="G193" s="172" t="s">
        <v>922</v>
      </c>
      <c r="H193" s="172"/>
      <c r="I193" s="458">
        <f t="shared" si="11"/>
        <v>7.4074074074074068E-3</v>
      </c>
      <c r="J193" s="318">
        <v>5</v>
      </c>
      <c r="K193" s="458">
        <f>I193/J193</f>
        <v>1.4814814814814814E-3</v>
      </c>
    </row>
    <row r="194" spans="1:11" x14ac:dyDescent="0.25">
      <c r="A194" s="170" t="s">
        <v>50</v>
      </c>
      <c r="B194" s="226" t="s">
        <v>923</v>
      </c>
      <c r="C194" s="227"/>
      <c r="D194" s="235"/>
      <c r="E194" s="235"/>
      <c r="F194" s="235"/>
      <c r="G194" s="235"/>
      <c r="H194" s="235"/>
      <c r="I194" s="458"/>
      <c r="J194" s="318"/>
      <c r="K194" s="458"/>
    </row>
    <row r="195" spans="1:11" ht="45" x14ac:dyDescent="0.25">
      <c r="A195" s="160">
        <v>1</v>
      </c>
      <c r="B195" s="228"/>
      <c r="C195" s="210" t="s">
        <v>924</v>
      </c>
      <c r="D195" s="172" t="s">
        <v>28</v>
      </c>
      <c r="E195" s="172" t="s">
        <v>28</v>
      </c>
      <c r="F195" s="172" t="s">
        <v>13</v>
      </c>
      <c r="G195" s="172" t="s">
        <v>922</v>
      </c>
      <c r="H195" s="172"/>
      <c r="I195" s="458">
        <f t="shared" si="11"/>
        <v>7.4074074074074068E-3</v>
      </c>
      <c r="J195" s="318">
        <v>5</v>
      </c>
      <c r="K195" s="458">
        <f>I195/J195</f>
        <v>1.4814814814814814E-3</v>
      </c>
    </row>
    <row r="196" spans="1:11" x14ac:dyDescent="0.25">
      <c r="A196" s="170" t="s">
        <v>132</v>
      </c>
      <c r="B196" s="208" t="s">
        <v>925</v>
      </c>
      <c r="C196" s="209"/>
      <c r="D196" s="170"/>
      <c r="E196" s="170"/>
      <c r="F196" s="170"/>
      <c r="G196" s="170"/>
      <c r="H196" s="170"/>
      <c r="I196" s="458"/>
      <c r="J196" s="318"/>
      <c r="K196" s="458"/>
    </row>
    <row r="197" spans="1:11" ht="30" x14ac:dyDescent="0.25">
      <c r="A197" s="160">
        <v>1</v>
      </c>
      <c r="B197" s="228"/>
      <c r="C197" s="210" t="s">
        <v>926</v>
      </c>
      <c r="D197" s="172" t="s">
        <v>28</v>
      </c>
      <c r="E197" s="172" t="s">
        <v>28</v>
      </c>
      <c r="F197" s="172" t="s">
        <v>350</v>
      </c>
      <c r="G197" s="172" t="s">
        <v>927</v>
      </c>
      <c r="H197" s="172"/>
      <c r="I197" s="458">
        <f t="shared" si="11"/>
        <v>7.4074074074074068E-3</v>
      </c>
      <c r="J197" s="318">
        <v>5</v>
      </c>
      <c r="K197" s="458">
        <f>I197/J197</f>
        <v>1.4814814814814814E-3</v>
      </c>
    </row>
    <row r="198" spans="1:11" ht="30" x14ac:dyDescent="0.25">
      <c r="A198" s="160">
        <v>2</v>
      </c>
      <c r="B198" s="228"/>
      <c r="C198" s="210" t="s">
        <v>928</v>
      </c>
      <c r="D198" s="172" t="s">
        <v>28</v>
      </c>
      <c r="E198" s="172" t="s">
        <v>28</v>
      </c>
      <c r="F198" s="172" t="s">
        <v>13</v>
      </c>
      <c r="G198" s="172" t="s">
        <v>922</v>
      </c>
      <c r="H198" s="172"/>
      <c r="I198" s="458">
        <f t="shared" si="11"/>
        <v>7.4074074074074068E-3</v>
      </c>
      <c r="J198" s="318">
        <v>5</v>
      </c>
      <c r="K198" s="458">
        <f>I198/J198</f>
        <v>1.4814814814814814E-3</v>
      </c>
    </row>
    <row r="199" spans="1:11" x14ac:dyDescent="0.25">
      <c r="A199" s="170" t="s">
        <v>341</v>
      </c>
      <c r="B199" s="208" t="s">
        <v>929</v>
      </c>
      <c r="C199" s="209"/>
      <c r="D199" s="170"/>
      <c r="E199" s="170"/>
      <c r="F199" s="170"/>
      <c r="G199" s="170"/>
      <c r="H199" s="170"/>
      <c r="I199" s="458"/>
      <c r="J199" s="318"/>
      <c r="K199" s="458"/>
    </row>
    <row r="200" spans="1:11" ht="60" x14ac:dyDescent="0.25">
      <c r="A200" s="160">
        <v>1</v>
      </c>
      <c r="B200" s="228"/>
      <c r="C200" s="210" t="s">
        <v>930</v>
      </c>
      <c r="D200" s="172" t="s">
        <v>28</v>
      </c>
      <c r="E200" s="172" t="s">
        <v>28</v>
      </c>
      <c r="F200" s="172" t="s">
        <v>13</v>
      </c>
      <c r="G200" s="172" t="s">
        <v>778</v>
      </c>
      <c r="H200" s="172"/>
      <c r="I200" s="458">
        <f t="shared" si="11"/>
        <v>7.4074074074074068E-3</v>
      </c>
      <c r="J200" s="318">
        <v>5</v>
      </c>
      <c r="K200" s="458">
        <f>I200/J200</f>
        <v>1.4814814814814814E-3</v>
      </c>
    </row>
    <row r="201" spans="1:11" x14ac:dyDescent="0.25">
      <c r="A201" s="162"/>
      <c r="B201" s="208" t="s">
        <v>931</v>
      </c>
      <c r="C201" s="209"/>
      <c r="D201" s="162"/>
      <c r="E201" s="162"/>
      <c r="F201" s="162"/>
      <c r="G201" s="162"/>
      <c r="H201" s="162"/>
      <c r="I201" s="458"/>
      <c r="J201" s="318"/>
      <c r="K201" s="458"/>
    </row>
    <row r="202" spans="1:11" x14ac:dyDescent="0.25">
      <c r="A202" s="162"/>
      <c r="B202" s="208" t="s">
        <v>932</v>
      </c>
      <c r="C202" s="209"/>
      <c r="D202" s="162"/>
      <c r="E202" s="162"/>
      <c r="F202" s="162"/>
      <c r="G202" s="162"/>
      <c r="H202" s="162"/>
      <c r="I202" s="458"/>
      <c r="J202" s="318"/>
      <c r="K202" s="458"/>
    </row>
    <row r="203" spans="1:11" x14ac:dyDescent="0.25">
      <c r="A203" s="162"/>
      <c r="B203" s="208" t="s">
        <v>933</v>
      </c>
      <c r="C203" s="209"/>
      <c r="D203" s="177"/>
      <c r="E203" s="177"/>
      <c r="F203" s="177"/>
      <c r="G203" s="177"/>
      <c r="H203" s="268"/>
      <c r="I203" s="458"/>
      <c r="J203" s="318"/>
      <c r="K203" s="458"/>
    </row>
    <row r="204" spans="1:11" x14ac:dyDescent="0.25">
      <c r="A204" s="170" t="s">
        <v>40</v>
      </c>
      <c r="B204" s="197" t="s">
        <v>934</v>
      </c>
      <c r="C204" s="198"/>
      <c r="D204" s="170"/>
      <c r="E204" s="170"/>
      <c r="F204" s="170"/>
      <c r="G204" s="170"/>
      <c r="H204" s="170"/>
      <c r="I204" s="458"/>
      <c r="J204" s="318"/>
      <c r="K204" s="458"/>
    </row>
    <row r="205" spans="1:11" x14ac:dyDescent="0.25">
      <c r="A205" s="234">
        <v>1</v>
      </c>
      <c r="B205" s="236" t="s">
        <v>935</v>
      </c>
      <c r="C205" s="237"/>
      <c r="D205" s="234"/>
      <c r="E205" s="234"/>
      <c r="F205" s="234"/>
      <c r="G205" s="234"/>
      <c r="H205" s="234"/>
      <c r="I205" s="458"/>
      <c r="J205" s="318"/>
      <c r="K205" s="458"/>
    </row>
    <row r="206" spans="1:11" x14ac:dyDescent="0.25">
      <c r="A206" s="160" t="s">
        <v>67</v>
      </c>
      <c r="B206" s="228"/>
      <c r="C206" s="210" t="s">
        <v>936</v>
      </c>
      <c r="D206" s="172" t="s">
        <v>28</v>
      </c>
      <c r="E206" s="172" t="s">
        <v>28</v>
      </c>
      <c r="F206" s="172" t="s">
        <v>350</v>
      </c>
      <c r="G206" s="172" t="s">
        <v>937</v>
      </c>
      <c r="H206" s="172"/>
      <c r="I206" s="458">
        <f t="shared" ref="I206:I266" si="12">1/3/45</f>
        <v>7.4074074074074068E-3</v>
      </c>
      <c r="J206" s="318">
        <v>5</v>
      </c>
      <c r="K206" s="458">
        <f>I206/J206</f>
        <v>1.4814814814814814E-3</v>
      </c>
    </row>
    <row r="207" spans="1:11" ht="30" x14ac:dyDescent="0.25">
      <c r="A207" s="160" t="s">
        <v>80</v>
      </c>
      <c r="B207" s="228"/>
      <c r="C207" s="210" t="s">
        <v>938</v>
      </c>
      <c r="D207" s="172" t="s">
        <v>28</v>
      </c>
      <c r="E207" s="172" t="s">
        <v>28</v>
      </c>
      <c r="F207" s="172" t="s">
        <v>13</v>
      </c>
      <c r="G207" s="172" t="s">
        <v>939</v>
      </c>
      <c r="H207" s="172"/>
      <c r="I207" s="458">
        <f t="shared" si="12"/>
        <v>7.4074074074074068E-3</v>
      </c>
      <c r="J207" s="318">
        <v>5</v>
      </c>
      <c r="K207" s="458">
        <f>I207/J207</f>
        <v>1.4814814814814814E-3</v>
      </c>
    </row>
    <row r="208" spans="1:11" x14ac:dyDescent="0.25">
      <c r="A208" s="234">
        <v>2</v>
      </c>
      <c r="B208" s="236" t="s">
        <v>940</v>
      </c>
      <c r="C208" s="237"/>
      <c r="D208" s="234"/>
      <c r="E208" s="234"/>
      <c r="F208" s="234"/>
      <c r="G208" s="234"/>
      <c r="H208" s="234"/>
      <c r="I208" s="458"/>
      <c r="J208" s="318"/>
      <c r="K208" s="458"/>
    </row>
    <row r="209" spans="1:11" ht="45" x14ac:dyDescent="0.25">
      <c r="A209" s="160" t="s">
        <v>32</v>
      </c>
      <c r="B209" s="228"/>
      <c r="C209" s="210" t="s">
        <v>941</v>
      </c>
      <c r="D209" s="172" t="s">
        <v>28</v>
      </c>
      <c r="E209" s="172" t="s">
        <v>28</v>
      </c>
      <c r="F209" s="172" t="s">
        <v>350</v>
      </c>
      <c r="G209" s="172" t="s">
        <v>919</v>
      </c>
      <c r="H209" s="172"/>
      <c r="I209" s="458">
        <f t="shared" si="12"/>
        <v>7.4074074074074068E-3</v>
      </c>
      <c r="J209" s="318">
        <v>5</v>
      </c>
      <c r="K209" s="458">
        <f>I209/J209</f>
        <v>1.4814814814814814E-3</v>
      </c>
    </row>
    <row r="210" spans="1:11" x14ac:dyDescent="0.25">
      <c r="A210" s="234">
        <v>3</v>
      </c>
      <c r="B210" s="236" t="s">
        <v>942</v>
      </c>
      <c r="C210" s="237"/>
      <c r="D210" s="234"/>
      <c r="E210" s="234"/>
      <c r="F210" s="234"/>
      <c r="G210" s="234"/>
      <c r="H210" s="234"/>
      <c r="I210" s="458"/>
      <c r="J210" s="318"/>
      <c r="K210" s="458"/>
    </row>
    <row r="211" spans="1:11" ht="30" x14ac:dyDescent="0.25">
      <c r="A211" s="160" t="s">
        <v>103</v>
      </c>
      <c r="B211" s="228"/>
      <c r="C211" s="210" t="s">
        <v>943</v>
      </c>
      <c r="D211" s="172" t="s">
        <v>28</v>
      </c>
      <c r="E211" s="172" t="s">
        <v>28</v>
      </c>
      <c r="F211" s="172" t="s">
        <v>350</v>
      </c>
      <c r="G211" s="172" t="s">
        <v>944</v>
      </c>
      <c r="H211" s="172"/>
      <c r="I211" s="458">
        <f t="shared" si="12"/>
        <v>7.4074074074074068E-3</v>
      </c>
      <c r="J211" s="318">
        <v>5</v>
      </c>
      <c r="K211" s="458">
        <f>I211/J211</f>
        <v>1.4814814814814814E-3</v>
      </c>
    </row>
    <row r="212" spans="1:11" ht="30" x14ac:dyDescent="0.25">
      <c r="A212" s="160" t="s">
        <v>192</v>
      </c>
      <c r="B212" s="228"/>
      <c r="C212" s="210" t="s">
        <v>945</v>
      </c>
      <c r="D212" s="172" t="s">
        <v>28</v>
      </c>
      <c r="E212" s="172" t="s">
        <v>28</v>
      </c>
      <c r="F212" s="172" t="s">
        <v>13</v>
      </c>
      <c r="G212" s="172" t="s">
        <v>922</v>
      </c>
      <c r="H212" s="172"/>
      <c r="I212" s="458">
        <f t="shared" si="12"/>
        <v>7.4074074074074068E-3</v>
      </c>
      <c r="J212" s="318">
        <v>5</v>
      </c>
      <c r="K212" s="458">
        <f>I212/J212</f>
        <v>1.4814814814814814E-3</v>
      </c>
    </row>
    <row r="213" spans="1:11" x14ac:dyDescent="0.25">
      <c r="A213" s="234">
        <v>4</v>
      </c>
      <c r="B213" s="226" t="s">
        <v>946</v>
      </c>
      <c r="C213" s="227"/>
      <c r="D213" s="234"/>
      <c r="E213" s="234"/>
      <c r="F213" s="234"/>
      <c r="G213" s="234"/>
      <c r="H213" s="234"/>
      <c r="I213" s="458"/>
      <c r="J213" s="318"/>
      <c r="K213" s="458"/>
    </row>
    <row r="214" spans="1:11" x14ac:dyDescent="0.25">
      <c r="A214" s="160" t="s">
        <v>198</v>
      </c>
      <c r="B214" s="228"/>
      <c r="C214" s="210" t="s">
        <v>947</v>
      </c>
      <c r="D214" s="172" t="s">
        <v>28</v>
      </c>
      <c r="E214" s="172" t="s">
        <v>28</v>
      </c>
      <c r="F214" s="172" t="s">
        <v>350</v>
      </c>
      <c r="G214" s="172" t="s">
        <v>937</v>
      </c>
      <c r="H214" s="172"/>
      <c r="I214" s="458">
        <f t="shared" si="12"/>
        <v>7.4074074074074068E-3</v>
      </c>
      <c r="J214" s="318">
        <v>5</v>
      </c>
      <c r="K214" s="458">
        <f>I214/J214</f>
        <v>1.4814814814814814E-3</v>
      </c>
    </row>
    <row r="215" spans="1:11" ht="30" x14ac:dyDescent="0.25">
      <c r="A215" s="160" t="s">
        <v>201</v>
      </c>
      <c r="B215" s="228"/>
      <c r="C215" s="210" t="s">
        <v>948</v>
      </c>
      <c r="D215" s="172" t="s">
        <v>28</v>
      </c>
      <c r="E215" s="172" t="s">
        <v>28</v>
      </c>
      <c r="F215" s="172" t="s">
        <v>13</v>
      </c>
      <c r="G215" s="172" t="s">
        <v>949</v>
      </c>
      <c r="H215" s="172"/>
      <c r="I215" s="458">
        <f t="shared" si="12"/>
        <v>7.4074074074074068E-3</v>
      </c>
      <c r="J215" s="318">
        <v>5</v>
      </c>
      <c r="K215" s="458">
        <f>I215/J215</f>
        <v>1.4814814814814814E-3</v>
      </c>
    </row>
    <row r="216" spans="1:11" x14ac:dyDescent="0.25">
      <c r="A216" s="170" t="s">
        <v>50</v>
      </c>
      <c r="B216" s="197" t="s">
        <v>950</v>
      </c>
      <c r="C216" s="198"/>
      <c r="D216" s="170"/>
      <c r="E216" s="170"/>
      <c r="F216" s="170"/>
      <c r="G216" s="170"/>
      <c r="H216" s="170"/>
      <c r="I216" s="458"/>
      <c r="J216" s="318"/>
      <c r="K216" s="458"/>
    </row>
    <row r="217" spans="1:11" x14ac:dyDescent="0.25">
      <c r="A217" s="234">
        <v>1</v>
      </c>
      <c r="B217" s="236" t="s">
        <v>951</v>
      </c>
      <c r="C217" s="237"/>
      <c r="D217" s="234"/>
      <c r="E217" s="234"/>
      <c r="F217" s="234"/>
      <c r="G217" s="234"/>
      <c r="H217" s="234"/>
      <c r="I217" s="458"/>
      <c r="J217" s="318"/>
      <c r="K217" s="458"/>
    </row>
    <row r="218" spans="1:11" ht="60" x14ac:dyDescent="0.25">
      <c r="A218" s="160" t="s">
        <v>67</v>
      </c>
      <c r="B218" s="228"/>
      <c r="C218" s="210" t="s">
        <v>952</v>
      </c>
      <c r="D218" s="172" t="s">
        <v>28</v>
      </c>
      <c r="E218" s="172" t="s">
        <v>28</v>
      </c>
      <c r="F218" s="172" t="s">
        <v>13</v>
      </c>
      <c r="G218" s="172" t="s">
        <v>778</v>
      </c>
      <c r="H218" s="172"/>
      <c r="I218" s="458">
        <f t="shared" si="12"/>
        <v>7.4074074074074068E-3</v>
      </c>
      <c r="J218" s="318">
        <v>5</v>
      </c>
      <c r="K218" s="458">
        <f>I218/J218</f>
        <v>1.4814814814814814E-3</v>
      </c>
    </row>
    <row r="219" spans="1:11" x14ac:dyDescent="0.25">
      <c r="A219" s="234">
        <v>2</v>
      </c>
      <c r="B219" s="236" t="s">
        <v>953</v>
      </c>
      <c r="C219" s="237"/>
      <c r="D219" s="234"/>
      <c r="E219" s="234"/>
      <c r="F219" s="234"/>
      <c r="G219" s="234"/>
      <c r="H219" s="234"/>
      <c r="I219" s="458"/>
      <c r="J219" s="318"/>
      <c r="K219" s="458"/>
    </row>
    <row r="220" spans="1:11" ht="30" x14ac:dyDescent="0.25">
      <c r="A220" s="160" t="s">
        <v>32</v>
      </c>
      <c r="B220" s="228"/>
      <c r="C220" s="212" t="s">
        <v>954</v>
      </c>
      <c r="D220" s="172" t="s">
        <v>28</v>
      </c>
      <c r="E220" s="172" t="s">
        <v>28</v>
      </c>
      <c r="F220" s="172" t="s">
        <v>13</v>
      </c>
      <c r="G220" s="172" t="s">
        <v>922</v>
      </c>
      <c r="H220" s="172"/>
      <c r="I220" s="458">
        <f t="shared" si="12"/>
        <v>7.4074074074074068E-3</v>
      </c>
      <c r="J220" s="318">
        <v>5</v>
      </c>
      <c r="K220" s="458">
        <f>I220/J220</f>
        <v>1.4814814814814814E-3</v>
      </c>
    </row>
    <row r="221" spans="1:11" x14ac:dyDescent="0.25">
      <c r="A221" s="234">
        <v>3</v>
      </c>
      <c r="B221" s="236" t="s">
        <v>955</v>
      </c>
      <c r="C221" s="237"/>
      <c r="D221" s="234"/>
      <c r="E221" s="234"/>
      <c r="F221" s="234"/>
      <c r="G221" s="234"/>
      <c r="H221" s="234"/>
      <c r="I221" s="458"/>
      <c r="J221" s="318"/>
      <c r="K221" s="458"/>
    </row>
    <row r="222" spans="1:11" ht="60" x14ac:dyDescent="0.25">
      <c r="A222" s="160" t="s">
        <v>103</v>
      </c>
      <c r="B222" s="228"/>
      <c r="C222" s="210" t="s">
        <v>956</v>
      </c>
      <c r="D222" s="172" t="s">
        <v>28</v>
      </c>
      <c r="E222" s="172" t="s">
        <v>28</v>
      </c>
      <c r="F222" s="172" t="s">
        <v>13</v>
      </c>
      <c r="G222" s="172" t="s">
        <v>922</v>
      </c>
      <c r="H222" s="172"/>
      <c r="I222" s="458">
        <f t="shared" si="12"/>
        <v>7.4074074074074068E-3</v>
      </c>
      <c r="J222" s="318">
        <v>5</v>
      </c>
      <c r="K222" s="458">
        <f>I222/J222</f>
        <v>1.4814814814814814E-3</v>
      </c>
    </row>
    <row r="223" spans="1:11" x14ac:dyDescent="0.25">
      <c r="A223" s="170" t="s">
        <v>132</v>
      </c>
      <c r="B223" s="197" t="s">
        <v>957</v>
      </c>
      <c r="C223" s="198"/>
      <c r="D223" s="170"/>
      <c r="E223" s="170"/>
      <c r="F223" s="170"/>
      <c r="G223" s="170"/>
      <c r="H223" s="170"/>
      <c r="I223" s="458"/>
      <c r="J223" s="318"/>
      <c r="K223" s="458"/>
    </row>
    <row r="224" spans="1:11" x14ac:dyDescent="0.25">
      <c r="A224" s="234">
        <v>1</v>
      </c>
      <c r="B224" s="226" t="s">
        <v>958</v>
      </c>
      <c r="C224" s="227"/>
      <c r="D224" s="234"/>
      <c r="E224" s="234"/>
      <c r="F224" s="234"/>
      <c r="G224" s="234"/>
      <c r="H224" s="234"/>
      <c r="I224" s="458"/>
      <c r="J224" s="318"/>
      <c r="K224" s="458"/>
    </row>
    <row r="225" spans="1:11" ht="30" x14ac:dyDescent="0.25">
      <c r="A225" s="160" t="s">
        <v>67</v>
      </c>
      <c r="B225" s="228"/>
      <c r="C225" s="210" t="s">
        <v>959</v>
      </c>
      <c r="D225" s="172" t="s">
        <v>28</v>
      </c>
      <c r="E225" s="172" t="s">
        <v>28</v>
      </c>
      <c r="F225" s="172" t="s">
        <v>350</v>
      </c>
      <c r="G225" s="172" t="s">
        <v>960</v>
      </c>
      <c r="H225" s="172"/>
      <c r="I225" s="458">
        <f t="shared" si="12"/>
        <v>7.4074074074074068E-3</v>
      </c>
      <c r="J225" s="318">
        <v>5</v>
      </c>
      <c r="K225" s="458">
        <f>I225/J225</f>
        <v>1.4814814814814814E-3</v>
      </c>
    </row>
    <row r="226" spans="1:11" ht="30" x14ac:dyDescent="0.25">
      <c r="A226" s="160" t="s">
        <v>80</v>
      </c>
      <c r="B226" s="228"/>
      <c r="C226" s="210" t="s">
        <v>961</v>
      </c>
      <c r="D226" s="172" t="s">
        <v>28</v>
      </c>
      <c r="E226" s="172" t="s">
        <v>28</v>
      </c>
      <c r="F226" s="172" t="s">
        <v>350</v>
      </c>
      <c r="G226" s="172" t="s">
        <v>944</v>
      </c>
      <c r="H226" s="172"/>
      <c r="I226" s="458">
        <f t="shared" si="12"/>
        <v>7.4074074074074068E-3</v>
      </c>
      <c r="J226" s="318">
        <v>5</v>
      </c>
      <c r="K226" s="458">
        <f>I226/J226</f>
        <v>1.4814814814814814E-3</v>
      </c>
    </row>
    <row r="227" spans="1:11" ht="30" x14ac:dyDescent="0.25">
      <c r="A227" s="160" t="s">
        <v>170</v>
      </c>
      <c r="B227" s="228"/>
      <c r="C227" s="210" t="s">
        <v>962</v>
      </c>
      <c r="D227" s="172" t="s">
        <v>28</v>
      </c>
      <c r="E227" s="172" t="s">
        <v>28</v>
      </c>
      <c r="F227" s="172" t="s">
        <v>350</v>
      </c>
      <c r="G227" s="172" t="s">
        <v>944</v>
      </c>
      <c r="H227" s="172"/>
      <c r="I227" s="458">
        <f t="shared" si="12"/>
        <v>7.4074074074074068E-3</v>
      </c>
      <c r="J227" s="318">
        <v>5</v>
      </c>
      <c r="K227" s="458">
        <f>I227/J227</f>
        <v>1.4814814814814814E-3</v>
      </c>
    </row>
    <row r="228" spans="1:11" ht="30" x14ac:dyDescent="0.25">
      <c r="A228" s="160" t="s">
        <v>174</v>
      </c>
      <c r="B228" s="228"/>
      <c r="C228" s="210" t="s">
        <v>963</v>
      </c>
      <c r="D228" s="172" t="s">
        <v>28</v>
      </c>
      <c r="E228" s="172" t="s">
        <v>28</v>
      </c>
      <c r="F228" s="172" t="s">
        <v>13</v>
      </c>
      <c r="G228" s="172" t="s">
        <v>922</v>
      </c>
      <c r="H228" s="172"/>
      <c r="I228" s="458">
        <f t="shared" si="12"/>
        <v>7.4074074074074068E-3</v>
      </c>
      <c r="J228" s="318">
        <v>5</v>
      </c>
      <c r="K228" s="458">
        <f>I228/J228</f>
        <v>1.4814814814814814E-3</v>
      </c>
    </row>
    <row r="229" spans="1:11" x14ac:dyDescent="0.25">
      <c r="A229" s="170" t="s">
        <v>341</v>
      </c>
      <c r="B229" s="197" t="s">
        <v>964</v>
      </c>
      <c r="C229" s="198"/>
      <c r="D229" s="170"/>
      <c r="E229" s="170"/>
      <c r="F229" s="170"/>
      <c r="G229" s="170"/>
      <c r="H229" s="170"/>
      <c r="I229" s="458"/>
      <c r="J229" s="318"/>
      <c r="K229" s="458"/>
    </row>
    <row r="230" spans="1:11" x14ac:dyDescent="0.25">
      <c r="A230" s="234">
        <v>1</v>
      </c>
      <c r="B230" s="236" t="s">
        <v>965</v>
      </c>
      <c r="C230" s="237"/>
      <c r="D230" s="234"/>
      <c r="E230" s="234"/>
      <c r="F230" s="234"/>
      <c r="G230" s="234"/>
      <c r="H230" s="234"/>
      <c r="I230" s="458"/>
      <c r="J230" s="318"/>
      <c r="K230" s="458"/>
    </row>
    <row r="231" spans="1:11" ht="30" x14ac:dyDescent="0.25">
      <c r="A231" s="160" t="s">
        <v>966</v>
      </c>
      <c r="B231" s="228"/>
      <c r="C231" s="210" t="s">
        <v>967</v>
      </c>
      <c r="D231" s="172" t="s">
        <v>28</v>
      </c>
      <c r="E231" s="172" t="s">
        <v>28</v>
      </c>
      <c r="F231" s="172" t="s">
        <v>350</v>
      </c>
      <c r="G231" s="172" t="s">
        <v>927</v>
      </c>
      <c r="H231" s="172"/>
      <c r="I231" s="458">
        <f t="shared" si="12"/>
        <v>7.4074074074074068E-3</v>
      </c>
      <c r="J231" s="318">
        <v>5</v>
      </c>
      <c r="K231" s="458">
        <f t="shared" ref="K231:K293" si="13">I231/J231</f>
        <v>1.4814814814814814E-3</v>
      </c>
    </row>
    <row r="232" spans="1:11" x14ac:dyDescent="0.25">
      <c r="A232" s="234">
        <v>2</v>
      </c>
      <c r="B232" s="236" t="s">
        <v>968</v>
      </c>
      <c r="C232" s="237"/>
      <c r="D232" s="234"/>
      <c r="E232" s="234"/>
      <c r="F232" s="234"/>
      <c r="G232" s="234"/>
      <c r="H232" s="234"/>
      <c r="I232" s="458"/>
      <c r="J232" s="318"/>
      <c r="K232" s="458"/>
    </row>
    <row r="233" spans="1:11" ht="30" x14ac:dyDescent="0.25">
      <c r="A233" s="160" t="s">
        <v>32</v>
      </c>
      <c r="B233" s="228"/>
      <c r="C233" s="210" t="s">
        <v>969</v>
      </c>
      <c r="D233" s="172" t="s">
        <v>28</v>
      </c>
      <c r="E233" s="172" t="s">
        <v>28</v>
      </c>
      <c r="F233" s="172" t="s">
        <v>13</v>
      </c>
      <c r="G233" s="172" t="s">
        <v>922</v>
      </c>
      <c r="H233" s="172"/>
      <c r="I233" s="458">
        <f t="shared" si="12"/>
        <v>7.4074074074074068E-3</v>
      </c>
      <c r="J233" s="318">
        <v>5</v>
      </c>
      <c r="K233" s="458">
        <f t="shared" si="13"/>
        <v>1.4814814814814814E-3</v>
      </c>
    </row>
    <row r="234" spans="1:11" x14ac:dyDescent="0.25">
      <c r="A234" s="234">
        <v>3</v>
      </c>
      <c r="B234" s="236" t="s">
        <v>970</v>
      </c>
      <c r="C234" s="237"/>
      <c r="D234" s="234"/>
      <c r="E234" s="234"/>
      <c r="F234" s="234"/>
      <c r="G234" s="234"/>
      <c r="H234" s="234"/>
      <c r="I234" s="458"/>
      <c r="J234" s="318"/>
      <c r="K234" s="458"/>
    </row>
    <row r="235" spans="1:11" ht="30" x14ac:dyDescent="0.25">
      <c r="A235" s="160" t="s">
        <v>103</v>
      </c>
      <c r="B235" s="228"/>
      <c r="C235" s="210" t="s">
        <v>971</v>
      </c>
      <c r="D235" s="172" t="s">
        <v>28</v>
      </c>
      <c r="E235" s="172" t="s">
        <v>28</v>
      </c>
      <c r="F235" s="172" t="s">
        <v>13</v>
      </c>
      <c r="G235" s="172" t="s">
        <v>922</v>
      </c>
      <c r="H235" s="172"/>
      <c r="I235" s="458">
        <f t="shared" si="12"/>
        <v>7.4074074074074068E-3</v>
      </c>
      <c r="J235" s="318">
        <v>5</v>
      </c>
      <c r="K235" s="458">
        <f t="shared" si="13"/>
        <v>1.4814814814814814E-3</v>
      </c>
    </row>
    <row r="236" spans="1:11" x14ac:dyDescent="0.25">
      <c r="A236" s="234">
        <v>4</v>
      </c>
      <c r="B236" s="226" t="s">
        <v>972</v>
      </c>
      <c r="C236" s="227"/>
      <c r="D236" s="234"/>
      <c r="E236" s="234"/>
      <c r="F236" s="234"/>
      <c r="G236" s="234"/>
      <c r="H236" s="234"/>
      <c r="I236" s="458"/>
      <c r="J236" s="318"/>
      <c r="K236" s="458"/>
    </row>
    <row r="237" spans="1:11" ht="30" x14ac:dyDescent="0.25">
      <c r="A237" s="160" t="s">
        <v>198</v>
      </c>
      <c r="B237" s="228"/>
      <c r="C237" s="210" t="s">
        <v>973</v>
      </c>
      <c r="D237" s="172" t="s">
        <v>28</v>
      </c>
      <c r="E237" s="172" t="s">
        <v>28</v>
      </c>
      <c r="F237" s="172" t="s">
        <v>350</v>
      </c>
      <c r="G237" s="172" t="s">
        <v>944</v>
      </c>
      <c r="H237" s="172"/>
      <c r="I237" s="458">
        <f t="shared" si="12"/>
        <v>7.4074074074074068E-3</v>
      </c>
      <c r="J237" s="318">
        <v>5</v>
      </c>
      <c r="K237" s="458">
        <f t="shared" si="13"/>
        <v>1.4814814814814814E-3</v>
      </c>
    </row>
    <row r="238" spans="1:11" ht="45" x14ac:dyDescent="0.25">
      <c r="A238" s="160" t="s">
        <v>201</v>
      </c>
      <c r="B238" s="228"/>
      <c r="C238" s="210" t="s">
        <v>974</v>
      </c>
      <c r="D238" s="172" t="s">
        <v>28</v>
      </c>
      <c r="E238" s="172" t="s">
        <v>28</v>
      </c>
      <c r="F238" s="172" t="s">
        <v>13</v>
      </c>
      <c r="G238" s="172" t="s">
        <v>922</v>
      </c>
      <c r="H238" s="172"/>
      <c r="I238" s="458">
        <f t="shared" si="12"/>
        <v>7.4074074074074068E-3</v>
      </c>
      <c r="J238" s="318">
        <v>5</v>
      </c>
      <c r="K238" s="458">
        <f t="shared" si="13"/>
        <v>1.4814814814814814E-3</v>
      </c>
    </row>
    <row r="239" spans="1:11" x14ac:dyDescent="0.25">
      <c r="A239" s="170" t="s">
        <v>345</v>
      </c>
      <c r="B239" s="197" t="s">
        <v>975</v>
      </c>
      <c r="C239" s="198"/>
      <c r="D239" s="162"/>
      <c r="E239" s="162"/>
      <c r="F239" s="162"/>
      <c r="G239" s="162"/>
      <c r="H239" s="162"/>
      <c r="I239" s="458"/>
      <c r="J239" s="318"/>
      <c r="K239" s="458"/>
    </row>
    <row r="240" spans="1:11" ht="45" x14ac:dyDescent="0.25">
      <c r="A240" s="160">
        <v>1</v>
      </c>
      <c r="B240" s="228"/>
      <c r="C240" s="210" t="s">
        <v>976</v>
      </c>
      <c r="D240" s="172" t="s">
        <v>28</v>
      </c>
      <c r="E240" s="172" t="s">
        <v>28</v>
      </c>
      <c r="F240" s="172" t="s">
        <v>13</v>
      </c>
      <c r="G240" s="172" t="s">
        <v>922</v>
      </c>
      <c r="H240" s="172"/>
      <c r="I240" s="458">
        <f t="shared" si="12"/>
        <v>7.4074074074074068E-3</v>
      </c>
      <c r="J240" s="318">
        <v>5</v>
      </c>
      <c r="K240" s="458">
        <f t="shared" si="13"/>
        <v>1.4814814814814814E-3</v>
      </c>
    </row>
    <row r="241" spans="1:11" x14ac:dyDescent="0.25">
      <c r="A241" s="169" t="s">
        <v>977</v>
      </c>
      <c r="B241" s="197" t="s">
        <v>978</v>
      </c>
      <c r="C241" s="238"/>
      <c r="D241" s="169"/>
      <c r="E241" s="169"/>
      <c r="F241" s="169"/>
      <c r="G241" s="169"/>
      <c r="H241" s="169"/>
      <c r="I241" s="458"/>
      <c r="J241" s="318"/>
      <c r="K241" s="458"/>
    </row>
    <row r="242" spans="1:11" x14ac:dyDescent="0.25">
      <c r="A242" s="234">
        <v>1</v>
      </c>
      <c r="B242" s="226" t="s">
        <v>979</v>
      </c>
      <c r="C242" s="227"/>
      <c r="D242" s="234"/>
      <c r="E242" s="234"/>
      <c r="F242" s="234"/>
      <c r="G242" s="234"/>
      <c r="H242" s="234"/>
      <c r="I242" s="458"/>
      <c r="J242" s="318"/>
      <c r="K242" s="458"/>
    </row>
    <row r="243" spans="1:11" ht="30" x14ac:dyDescent="0.25">
      <c r="A243" s="160" t="s">
        <v>67</v>
      </c>
      <c r="B243" s="228"/>
      <c r="C243" s="210" t="s">
        <v>980</v>
      </c>
      <c r="D243" s="172" t="s">
        <v>28</v>
      </c>
      <c r="E243" s="172" t="s">
        <v>28</v>
      </c>
      <c r="F243" s="172" t="s">
        <v>350</v>
      </c>
      <c r="G243" s="172" t="s">
        <v>944</v>
      </c>
      <c r="H243" s="172"/>
      <c r="I243" s="458">
        <f t="shared" si="12"/>
        <v>7.4074074074074068E-3</v>
      </c>
      <c r="J243" s="318">
        <v>5</v>
      </c>
      <c r="K243" s="458">
        <f t="shared" si="13"/>
        <v>1.4814814814814814E-3</v>
      </c>
    </row>
    <row r="244" spans="1:11" x14ac:dyDescent="0.25">
      <c r="A244" s="234">
        <v>2</v>
      </c>
      <c r="B244" s="226" t="s">
        <v>981</v>
      </c>
      <c r="C244" s="227"/>
      <c r="D244" s="234"/>
      <c r="E244" s="234"/>
      <c r="F244" s="234"/>
      <c r="G244" s="234"/>
      <c r="H244" s="234"/>
      <c r="I244" s="458"/>
      <c r="J244" s="318"/>
      <c r="K244" s="458"/>
    </row>
    <row r="245" spans="1:11" ht="30" x14ac:dyDescent="0.25">
      <c r="A245" s="160" t="s">
        <v>32</v>
      </c>
      <c r="B245" s="228"/>
      <c r="C245" s="210" t="s">
        <v>982</v>
      </c>
      <c r="D245" s="172" t="s">
        <v>28</v>
      </c>
      <c r="E245" s="172" t="s">
        <v>28</v>
      </c>
      <c r="F245" s="172" t="s">
        <v>350</v>
      </c>
      <c r="G245" s="172" t="s">
        <v>983</v>
      </c>
      <c r="H245" s="172"/>
      <c r="I245" s="458">
        <f t="shared" si="12"/>
        <v>7.4074074074074068E-3</v>
      </c>
      <c r="J245" s="318">
        <v>5</v>
      </c>
      <c r="K245" s="458">
        <f t="shared" si="13"/>
        <v>1.4814814814814814E-3</v>
      </c>
    </row>
    <row r="246" spans="1:11" ht="30" x14ac:dyDescent="0.25">
      <c r="A246" s="160" t="s">
        <v>90</v>
      </c>
      <c r="B246" s="228"/>
      <c r="C246" s="210" t="s">
        <v>984</v>
      </c>
      <c r="D246" s="172" t="s">
        <v>28</v>
      </c>
      <c r="E246" s="172" t="s">
        <v>28</v>
      </c>
      <c r="F246" s="172" t="s">
        <v>13</v>
      </c>
      <c r="G246" s="172" t="s">
        <v>922</v>
      </c>
      <c r="H246" s="172"/>
      <c r="I246" s="458">
        <f t="shared" si="12"/>
        <v>7.4074074074074068E-3</v>
      </c>
      <c r="J246" s="318">
        <v>5</v>
      </c>
      <c r="K246" s="458">
        <f t="shared" si="13"/>
        <v>1.4814814814814814E-3</v>
      </c>
    </row>
    <row r="247" spans="1:11" x14ac:dyDescent="0.25">
      <c r="A247" s="234">
        <v>3</v>
      </c>
      <c r="B247" s="226" t="s">
        <v>985</v>
      </c>
      <c r="C247" s="227"/>
      <c r="D247" s="234"/>
      <c r="E247" s="234"/>
      <c r="F247" s="234"/>
      <c r="G247" s="234"/>
      <c r="H247" s="234"/>
      <c r="I247" s="458"/>
      <c r="J247" s="318"/>
      <c r="K247" s="458"/>
    </row>
    <row r="248" spans="1:11" ht="30" x14ac:dyDescent="0.25">
      <c r="A248" s="160" t="s">
        <v>103</v>
      </c>
      <c r="B248" s="228"/>
      <c r="C248" s="210" t="s">
        <v>986</v>
      </c>
      <c r="D248" s="172" t="s">
        <v>28</v>
      </c>
      <c r="E248" s="172" t="s">
        <v>28</v>
      </c>
      <c r="F248" s="172" t="s">
        <v>350</v>
      </c>
      <c r="G248" s="172" t="s">
        <v>960</v>
      </c>
      <c r="H248" s="172"/>
      <c r="I248" s="458">
        <f t="shared" si="12"/>
        <v>7.4074074074074068E-3</v>
      </c>
      <c r="J248" s="318">
        <v>5</v>
      </c>
      <c r="K248" s="458">
        <f t="shared" si="13"/>
        <v>1.4814814814814814E-3</v>
      </c>
    </row>
    <row r="249" spans="1:11" x14ac:dyDescent="0.25">
      <c r="A249" s="170" t="s">
        <v>987</v>
      </c>
      <c r="B249" s="197" t="s">
        <v>988</v>
      </c>
      <c r="C249" s="198"/>
      <c r="D249" s="162"/>
      <c r="E249" s="162"/>
      <c r="F249" s="162"/>
      <c r="G249" s="162"/>
      <c r="H249" s="162"/>
      <c r="I249" s="458"/>
      <c r="J249" s="318"/>
      <c r="K249" s="458"/>
    </row>
    <row r="250" spans="1:11" x14ac:dyDescent="0.25">
      <c r="A250" s="234">
        <v>1</v>
      </c>
      <c r="B250" s="236" t="s">
        <v>989</v>
      </c>
      <c r="C250" s="237"/>
      <c r="D250" s="235"/>
      <c r="E250" s="235"/>
      <c r="F250" s="235"/>
      <c r="G250" s="235"/>
      <c r="H250" s="235"/>
      <c r="I250" s="458"/>
      <c r="J250" s="318"/>
      <c r="K250" s="458"/>
    </row>
    <row r="251" spans="1:11" x14ac:dyDescent="0.25">
      <c r="A251" s="160" t="s">
        <v>67</v>
      </c>
      <c r="B251" s="228"/>
      <c r="C251" s="210" t="s">
        <v>990</v>
      </c>
      <c r="D251" s="172" t="s">
        <v>28</v>
      </c>
      <c r="E251" s="172" t="s">
        <v>28</v>
      </c>
      <c r="F251" s="172" t="s">
        <v>350</v>
      </c>
      <c r="G251" s="172" t="s">
        <v>944</v>
      </c>
      <c r="H251" s="172"/>
      <c r="I251" s="458">
        <f t="shared" si="12"/>
        <v>7.4074074074074068E-3</v>
      </c>
      <c r="J251" s="318">
        <v>5</v>
      </c>
      <c r="K251" s="458">
        <f t="shared" si="13"/>
        <v>1.4814814814814814E-3</v>
      </c>
    </row>
    <row r="252" spans="1:11" x14ac:dyDescent="0.25">
      <c r="A252" s="234">
        <v>2</v>
      </c>
      <c r="B252" s="236" t="s">
        <v>991</v>
      </c>
      <c r="C252" s="237"/>
      <c r="D252" s="235"/>
      <c r="E252" s="235"/>
      <c r="F252" s="235"/>
      <c r="G252" s="235"/>
      <c r="H252" s="235"/>
      <c r="I252" s="458"/>
      <c r="J252" s="318"/>
      <c r="K252" s="458"/>
    </row>
    <row r="253" spans="1:11" x14ac:dyDescent="0.25">
      <c r="A253" s="160" t="s">
        <v>32</v>
      </c>
      <c r="B253" s="228"/>
      <c r="C253" s="210" t="s">
        <v>992</v>
      </c>
      <c r="D253" s="172" t="s">
        <v>28</v>
      </c>
      <c r="E253" s="172" t="s">
        <v>28</v>
      </c>
      <c r="F253" s="172" t="s">
        <v>13</v>
      </c>
      <c r="G253" s="172" t="s">
        <v>993</v>
      </c>
      <c r="H253" s="172"/>
      <c r="I253" s="458">
        <f t="shared" si="12"/>
        <v>7.4074074074074068E-3</v>
      </c>
      <c r="J253" s="318">
        <v>5</v>
      </c>
      <c r="K253" s="458">
        <f t="shared" si="13"/>
        <v>1.4814814814814814E-3</v>
      </c>
    </row>
    <row r="254" spans="1:11" ht="45" x14ac:dyDescent="0.25">
      <c r="A254" s="160" t="s">
        <v>90</v>
      </c>
      <c r="B254" s="228"/>
      <c r="C254" s="210" t="s">
        <v>994</v>
      </c>
      <c r="D254" s="172" t="s">
        <v>28</v>
      </c>
      <c r="E254" s="172" t="s">
        <v>28</v>
      </c>
      <c r="F254" s="172" t="s">
        <v>13</v>
      </c>
      <c r="G254" s="172" t="s">
        <v>949</v>
      </c>
      <c r="H254" s="172"/>
      <c r="I254" s="458">
        <f t="shared" si="12"/>
        <v>7.4074074074074068E-3</v>
      </c>
      <c r="J254" s="318">
        <v>5</v>
      </c>
      <c r="K254" s="458">
        <f t="shared" si="13"/>
        <v>1.4814814814814814E-3</v>
      </c>
    </row>
    <row r="255" spans="1:11" x14ac:dyDescent="0.25">
      <c r="A255" s="234">
        <v>3</v>
      </c>
      <c r="B255" s="236" t="s">
        <v>995</v>
      </c>
      <c r="C255" s="237"/>
      <c r="D255" s="235"/>
      <c r="E255" s="235"/>
      <c r="F255" s="235"/>
      <c r="G255" s="235"/>
      <c r="H255" s="235"/>
      <c r="I255" s="458"/>
      <c r="J255" s="318"/>
      <c r="K255" s="458"/>
    </row>
    <row r="256" spans="1:11" ht="30" x14ac:dyDescent="0.25">
      <c r="A256" s="160" t="s">
        <v>103</v>
      </c>
      <c r="B256" s="228"/>
      <c r="C256" s="210" t="s">
        <v>996</v>
      </c>
      <c r="D256" s="172" t="s">
        <v>28</v>
      </c>
      <c r="E256" s="172" t="s">
        <v>28</v>
      </c>
      <c r="F256" s="172" t="s">
        <v>13</v>
      </c>
      <c r="G256" s="172" t="s">
        <v>922</v>
      </c>
      <c r="H256" s="172"/>
      <c r="I256" s="458">
        <f t="shared" si="12"/>
        <v>7.4074074074074068E-3</v>
      </c>
      <c r="J256" s="318">
        <v>5</v>
      </c>
      <c r="K256" s="458">
        <f t="shared" si="13"/>
        <v>1.4814814814814814E-3</v>
      </c>
    </row>
    <row r="257" spans="1:11" x14ac:dyDescent="0.25">
      <c r="A257" s="162"/>
      <c r="B257" s="208" t="s">
        <v>931</v>
      </c>
      <c r="C257" s="209"/>
      <c r="D257" s="162"/>
      <c r="E257" s="162"/>
      <c r="F257" s="162"/>
      <c r="G257" s="162"/>
      <c r="H257" s="162"/>
      <c r="I257" s="458"/>
      <c r="J257" s="318"/>
      <c r="K257" s="458"/>
    </row>
    <row r="258" spans="1:11" x14ac:dyDescent="0.25">
      <c r="A258" s="170" t="s">
        <v>997</v>
      </c>
      <c r="B258" s="197" t="s">
        <v>998</v>
      </c>
      <c r="C258" s="198"/>
      <c r="D258" s="170"/>
      <c r="E258" s="170"/>
      <c r="F258" s="170"/>
      <c r="G258" s="170"/>
      <c r="H258" s="170"/>
      <c r="I258" s="458"/>
      <c r="J258" s="318"/>
      <c r="K258" s="458"/>
    </row>
    <row r="259" spans="1:11" x14ac:dyDescent="0.25">
      <c r="A259" s="170">
        <v>1</v>
      </c>
      <c r="B259" s="197" t="s">
        <v>2845</v>
      </c>
      <c r="C259" s="198"/>
      <c r="D259" s="162"/>
      <c r="E259" s="162"/>
      <c r="F259" s="162"/>
      <c r="G259" s="162"/>
      <c r="H259" s="162"/>
      <c r="I259" s="458"/>
      <c r="J259" s="318"/>
      <c r="K259" s="458"/>
    </row>
    <row r="260" spans="1:11" ht="45" x14ac:dyDescent="0.25">
      <c r="A260" s="160" t="s">
        <v>67</v>
      </c>
      <c r="B260" s="228"/>
      <c r="C260" s="210" t="s">
        <v>999</v>
      </c>
      <c r="D260" s="172" t="s">
        <v>28</v>
      </c>
      <c r="E260" s="172" t="s">
        <v>28</v>
      </c>
      <c r="F260" s="172" t="s">
        <v>13</v>
      </c>
      <c r="G260" s="172" t="s">
        <v>922</v>
      </c>
      <c r="H260" s="172"/>
      <c r="I260" s="458">
        <f t="shared" si="12"/>
        <v>7.4074074074074068E-3</v>
      </c>
      <c r="J260" s="318">
        <v>5</v>
      </c>
      <c r="K260" s="458">
        <f t="shared" si="13"/>
        <v>1.4814814814814814E-3</v>
      </c>
    </row>
    <row r="261" spans="1:11" x14ac:dyDescent="0.25">
      <c r="A261" s="170" t="s">
        <v>1000</v>
      </c>
      <c r="B261" s="197" t="s">
        <v>1001</v>
      </c>
      <c r="C261" s="198"/>
      <c r="D261" s="162"/>
      <c r="E261" s="162"/>
      <c r="F261" s="162"/>
      <c r="G261" s="162"/>
      <c r="H261" s="162"/>
      <c r="I261" s="458"/>
      <c r="J261" s="318"/>
      <c r="K261" s="458"/>
    </row>
    <row r="262" spans="1:11" x14ac:dyDescent="0.25">
      <c r="A262" s="234">
        <v>1</v>
      </c>
      <c r="B262" s="236" t="s">
        <v>1002</v>
      </c>
      <c r="C262" s="237"/>
      <c r="D262" s="234"/>
      <c r="E262" s="234"/>
      <c r="F262" s="234"/>
      <c r="G262" s="234"/>
      <c r="H262" s="234"/>
      <c r="I262" s="458"/>
      <c r="J262" s="318"/>
      <c r="K262" s="458"/>
    </row>
    <row r="263" spans="1:11" ht="30" x14ac:dyDescent="0.25">
      <c r="A263" s="160" t="s">
        <v>67</v>
      </c>
      <c r="B263" s="228"/>
      <c r="C263" s="210" t="s">
        <v>1003</v>
      </c>
      <c r="D263" s="172" t="s">
        <v>28</v>
      </c>
      <c r="E263" s="172" t="s">
        <v>28</v>
      </c>
      <c r="F263" s="172" t="s">
        <v>350</v>
      </c>
      <c r="G263" s="172" t="s">
        <v>944</v>
      </c>
      <c r="H263" s="172"/>
      <c r="I263" s="458">
        <f t="shared" si="12"/>
        <v>7.4074074074074068E-3</v>
      </c>
      <c r="J263" s="318">
        <v>5</v>
      </c>
      <c r="K263" s="458">
        <f t="shared" si="13"/>
        <v>1.4814814814814814E-3</v>
      </c>
    </row>
    <row r="264" spans="1:11" x14ac:dyDescent="0.25">
      <c r="A264" s="234">
        <v>2</v>
      </c>
      <c r="B264" s="236" t="s">
        <v>1004</v>
      </c>
      <c r="C264" s="237"/>
      <c r="D264" s="234"/>
      <c r="E264" s="234"/>
      <c r="F264" s="234"/>
      <c r="G264" s="234"/>
      <c r="H264" s="234"/>
      <c r="I264" s="458"/>
      <c r="J264" s="318"/>
      <c r="K264" s="458"/>
    </row>
    <row r="265" spans="1:11" ht="30" x14ac:dyDescent="0.25">
      <c r="A265" s="160" t="s">
        <v>32</v>
      </c>
      <c r="B265" s="228"/>
      <c r="C265" s="210" t="s">
        <v>1005</v>
      </c>
      <c r="D265" s="172" t="s">
        <v>28</v>
      </c>
      <c r="E265" s="172" t="s">
        <v>28</v>
      </c>
      <c r="F265" s="172" t="s">
        <v>350</v>
      </c>
      <c r="G265" s="172" t="s">
        <v>960</v>
      </c>
      <c r="H265" s="172"/>
      <c r="I265" s="458">
        <f t="shared" si="12"/>
        <v>7.4074074074074068E-3</v>
      </c>
      <c r="J265" s="318">
        <v>5</v>
      </c>
      <c r="K265" s="458">
        <f t="shared" si="13"/>
        <v>1.4814814814814814E-3</v>
      </c>
    </row>
    <row r="266" spans="1:11" ht="30" x14ac:dyDescent="0.25">
      <c r="A266" s="160" t="s">
        <v>90</v>
      </c>
      <c r="B266" s="228"/>
      <c r="C266" s="210" t="s">
        <v>1006</v>
      </c>
      <c r="D266" s="172" t="s">
        <v>28</v>
      </c>
      <c r="E266" s="172" t="s">
        <v>28</v>
      </c>
      <c r="F266" s="172" t="s">
        <v>13</v>
      </c>
      <c r="G266" s="172" t="s">
        <v>922</v>
      </c>
      <c r="H266" s="172"/>
      <c r="I266" s="458">
        <f t="shared" si="12"/>
        <v>7.4074074074074068E-3</v>
      </c>
      <c r="J266" s="318">
        <v>5</v>
      </c>
      <c r="K266" s="458">
        <f t="shared" si="13"/>
        <v>1.4814814814814814E-3</v>
      </c>
    </row>
    <row r="267" spans="1:11" x14ac:dyDescent="0.25">
      <c r="A267" s="173" t="s">
        <v>1007</v>
      </c>
      <c r="B267" s="233"/>
      <c r="C267" s="209"/>
      <c r="D267" s="177"/>
      <c r="E267" s="177"/>
      <c r="F267" s="177"/>
      <c r="G267" s="177"/>
      <c r="H267" s="177"/>
      <c r="I267" s="458"/>
      <c r="J267" s="318"/>
      <c r="K267" s="458"/>
    </row>
    <row r="268" spans="1:11" x14ac:dyDescent="0.25">
      <c r="A268" s="170" t="s">
        <v>40</v>
      </c>
      <c r="B268" s="197" t="s">
        <v>1008</v>
      </c>
      <c r="C268" s="198"/>
      <c r="D268" s="170"/>
      <c r="E268" s="170"/>
      <c r="F268" s="170"/>
      <c r="G268" s="170"/>
      <c r="H268" s="170"/>
      <c r="I268" s="458"/>
      <c r="J268" s="318"/>
      <c r="K268" s="458"/>
    </row>
    <row r="269" spans="1:11" x14ac:dyDescent="0.25">
      <c r="A269" s="234">
        <v>1</v>
      </c>
      <c r="B269" s="236" t="s">
        <v>1009</v>
      </c>
      <c r="C269" s="237"/>
      <c r="D269" s="234"/>
      <c r="E269" s="234"/>
      <c r="F269" s="234"/>
      <c r="G269" s="234"/>
      <c r="H269" s="234"/>
      <c r="I269" s="458"/>
      <c r="J269" s="318"/>
      <c r="K269" s="458"/>
    </row>
    <row r="270" spans="1:11" x14ac:dyDescent="0.25">
      <c r="A270" s="160" t="s">
        <v>67</v>
      </c>
      <c r="B270" s="228"/>
      <c r="C270" s="210" t="s">
        <v>1010</v>
      </c>
      <c r="D270" s="172" t="s">
        <v>28</v>
      </c>
      <c r="E270" s="172" t="s">
        <v>28</v>
      </c>
      <c r="F270" s="172" t="s">
        <v>350</v>
      </c>
      <c r="G270" s="172" t="s">
        <v>937</v>
      </c>
      <c r="H270" s="172"/>
      <c r="I270" s="458">
        <f t="shared" ref="I270:I309" si="14">1/3/45</f>
        <v>7.4074074074074068E-3</v>
      </c>
      <c r="J270" s="318">
        <v>5</v>
      </c>
      <c r="K270" s="458">
        <f t="shared" si="13"/>
        <v>1.4814814814814814E-3</v>
      </c>
    </row>
    <row r="271" spans="1:11" ht="45" x14ac:dyDescent="0.25">
      <c r="A271" s="160" t="s">
        <v>80</v>
      </c>
      <c r="B271" s="228"/>
      <c r="C271" s="210" t="s">
        <v>1011</v>
      </c>
      <c r="D271" s="172" t="s">
        <v>28</v>
      </c>
      <c r="E271" s="172" t="s">
        <v>28</v>
      </c>
      <c r="F271" s="172" t="s">
        <v>13</v>
      </c>
      <c r="G271" s="172" t="s">
        <v>922</v>
      </c>
      <c r="H271" s="172"/>
      <c r="I271" s="458">
        <f t="shared" si="14"/>
        <v>7.4074074074074068E-3</v>
      </c>
      <c r="J271" s="318">
        <v>5</v>
      </c>
      <c r="K271" s="458">
        <f t="shared" si="13"/>
        <v>1.4814814814814814E-3</v>
      </c>
    </row>
    <row r="272" spans="1:11" x14ac:dyDescent="0.25">
      <c r="A272" s="234">
        <v>2</v>
      </c>
      <c r="B272" s="236" t="s">
        <v>1012</v>
      </c>
      <c r="C272" s="237"/>
      <c r="D272" s="235"/>
      <c r="E272" s="235"/>
      <c r="F272" s="235"/>
      <c r="G272" s="235"/>
      <c r="H272" s="235"/>
      <c r="I272" s="458"/>
      <c r="J272" s="318"/>
      <c r="K272" s="458"/>
    </row>
    <row r="273" spans="1:11" x14ac:dyDescent="0.25">
      <c r="A273" s="160" t="s">
        <v>32</v>
      </c>
      <c r="B273" s="222"/>
      <c r="C273" s="210" t="s">
        <v>1013</v>
      </c>
      <c r="D273" s="172" t="s">
        <v>28</v>
      </c>
      <c r="E273" s="172" t="s">
        <v>28</v>
      </c>
      <c r="F273" s="172" t="s">
        <v>13</v>
      </c>
      <c r="G273" s="172" t="s">
        <v>778</v>
      </c>
      <c r="H273" s="172" t="s">
        <v>336</v>
      </c>
      <c r="I273" s="458">
        <f t="shared" si="14"/>
        <v>7.4074074074074068E-3</v>
      </c>
      <c r="J273" s="318">
        <v>5</v>
      </c>
      <c r="K273" s="458">
        <f t="shared" si="13"/>
        <v>1.4814814814814814E-3</v>
      </c>
    </row>
    <row r="274" spans="1:11" ht="30" x14ac:dyDescent="0.25">
      <c r="A274" s="160" t="s">
        <v>90</v>
      </c>
      <c r="B274" s="222"/>
      <c r="C274" s="210" t="s">
        <v>1014</v>
      </c>
      <c r="D274" s="172" t="s">
        <v>28</v>
      </c>
      <c r="E274" s="172" t="s">
        <v>28</v>
      </c>
      <c r="F274" s="172" t="s">
        <v>13</v>
      </c>
      <c r="G274" s="172" t="s">
        <v>778</v>
      </c>
      <c r="H274" s="172"/>
      <c r="I274" s="458">
        <f t="shared" si="14"/>
        <v>7.4074074074074068E-3</v>
      </c>
      <c r="J274" s="318">
        <v>5</v>
      </c>
      <c r="K274" s="458">
        <f t="shared" si="13"/>
        <v>1.4814814814814814E-3</v>
      </c>
    </row>
    <row r="275" spans="1:11" x14ac:dyDescent="0.25">
      <c r="A275" s="170" t="s">
        <v>50</v>
      </c>
      <c r="B275" s="197" t="s">
        <v>1015</v>
      </c>
      <c r="C275" s="198"/>
      <c r="D275" s="162"/>
      <c r="E275" s="162"/>
      <c r="F275" s="162"/>
      <c r="G275" s="162"/>
      <c r="H275" s="162"/>
      <c r="I275" s="458"/>
      <c r="J275" s="318"/>
      <c r="K275" s="458"/>
    </row>
    <row r="276" spans="1:11" x14ac:dyDescent="0.25">
      <c r="A276" s="160">
        <v>1</v>
      </c>
      <c r="B276" s="222"/>
      <c r="C276" s="210" t="s">
        <v>1016</v>
      </c>
      <c r="D276" s="172" t="s">
        <v>28</v>
      </c>
      <c r="E276" s="172" t="s">
        <v>28</v>
      </c>
      <c r="F276" s="172" t="s">
        <v>350</v>
      </c>
      <c r="G276" s="172" t="s">
        <v>446</v>
      </c>
      <c r="H276" s="172"/>
      <c r="I276" s="458">
        <f t="shared" si="14"/>
        <v>7.4074074074074068E-3</v>
      </c>
      <c r="J276" s="318">
        <v>5</v>
      </c>
      <c r="K276" s="458">
        <f t="shared" si="13"/>
        <v>1.4814814814814814E-3</v>
      </c>
    </row>
    <row r="277" spans="1:11" ht="45" x14ac:dyDescent="0.25">
      <c r="A277" s="160">
        <v>2</v>
      </c>
      <c r="B277" s="222"/>
      <c r="C277" s="212" t="s">
        <v>1017</v>
      </c>
      <c r="D277" s="172" t="s">
        <v>28</v>
      </c>
      <c r="E277" s="172" t="s">
        <v>28</v>
      </c>
      <c r="F277" s="172" t="s">
        <v>13</v>
      </c>
      <c r="G277" s="172" t="s">
        <v>778</v>
      </c>
      <c r="H277" s="172"/>
      <c r="I277" s="458">
        <f t="shared" si="14"/>
        <v>7.4074074074074068E-3</v>
      </c>
      <c r="J277" s="318">
        <v>5</v>
      </c>
      <c r="K277" s="458">
        <f t="shared" si="13"/>
        <v>1.4814814814814814E-3</v>
      </c>
    </row>
    <row r="278" spans="1:11" x14ac:dyDescent="0.25">
      <c r="A278" s="170" t="s">
        <v>132</v>
      </c>
      <c r="B278" s="197" t="s">
        <v>1018</v>
      </c>
      <c r="C278" s="198"/>
      <c r="D278" s="162"/>
      <c r="E278" s="162"/>
      <c r="F278" s="162"/>
      <c r="G278" s="162"/>
      <c r="H278" s="162"/>
      <c r="I278" s="458"/>
      <c r="J278" s="318"/>
      <c r="K278" s="458"/>
    </row>
    <row r="279" spans="1:11" x14ac:dyDescent="0.25">
      <c r="A279" s="234">
        <v>1</v>
      </c>
      <c r="B279" s="236" t="s">
        <v>1019</v>
      </c>
      <c r="C279" s="237"/>
      <c r="D279" s="235"/>
      <c r="E279" s="235"/>
      <c r="F279" s="235"/>
      <c r="G279" s="235"/>
      <c r="H279" s="235"/>
      <c r="I279" s="458"/>
      <c r="J279" s="318"/>
      <c r="K279" s="458"/>
    </row>
    <row r="280" spans="1:11" ht="45" x14ac:dyDescent="0.25">
      <c r="A280" s="160" t="s">
        <v>67</v>
      </c>
      <c r="B280" s="222"/>
      <c r="C280" s="210" t="s">
        <v>1020</v>
      </c>
      <c r="D280" s="172" t="s">
        <v>28</v>
      </c>
      <c r="E280" s="172" t="s">
        <v>28</v>
      </c>
      <c r="F280" s="172" t="s">
        <v>350</v>
      </c>
      <c r="G280" s="172" t="s">
        <v>937</v>
      </c>
      <c r="H280" s="172"/>
      <c r="I280" s="458">
        <f t="shared" si="14"/>
        <v>7.4074074074074068E-3</v>
      </c>
      <c r="J280" s="318">
        <v>5</v>
      </c>
      <c r="K280" s="458">
        <f t="shared" si="13"/>
        <v>1.4814814814814814E-3</v>
      </c>
    </row>
    <row r="281" spans="1:11" ht="45" x14ac:dyDescent="0.25">
      <c r="A281" s="160" t="s">
        <v>80</v>
      </c>
      <c r="B281" s="222"/>
      <c r="C281" s="210" t="s">
        <v>1021</v>
      </c>
      <c r="D281" s="172" t="s">
        <v>28</v>
      </c>
      <c r="E281" s="172" t="s">
        <v>28</v>
      </c>
      <c r="F281" s="172" t="s">
        <v>13</v>
      </c>
      <c r="G281" s="172" t="s">
        <v>922</v>
      </c>
      <c r="H281" s="172"/>
      <c r="I281" s="458">
        <f t="shared" si="14"/>
        <v>7.4074074074074068E-3</v>
      </c>
      <c r="J281" s="318">
        <v>5</v>
      </c>
      <c r="K281" s="458">
        <f t="shared" si="13"/>
        <v>1.4814814814814814E-3</v>
      </c>
    </row>
    <row r="282" spans="1:11" x14ac:dyDescent="0.25">
      <c r="A282" s="234">
        <v>2</v>
      </c>
      <c r="B282" s="236" t="s">
        <v>1022</v>
      </c>
      <c r="C282" s="237"/>
      <c r="D282" s="235"/>
      <c r="E282" s="235"/>
      <c r="F282" s="235"/>
      <c r="G282" s="235"/>
      <c r="H282" s="235"/>
      <c r="I282" s="458"/>
      <c r="J282" s="318"/>
      <c r="K282" s="458"/>
    </row>
    <row r="283" spans="1:11" ht="45" x14ac:dyDescent="0.25">
      <c r="A283" s="160" t="s">
        <v>32</v>
      </c>
      <c r="B283" s="222"/>
      <c r="C283" s="210" t="s">
        <v>1023</v>
      </c>
      <c r="D283" s="172" t="s">
        <v>28</v>
      </c>
      <c r="E283" s="172" t="s">
        <v>28</v>
      </c>
      <c r="F283" s="172" t="s">
        <v>350</v>
      </c>
      <c r="G283" s="172" t="s">
        <v>927</v>
      </c>
      <c r="H283" s="172"/>
      <c r="I283" s="458">
        <f t="shared" si="14"/>
        <v>7.4074074074074068E-3</v>
      </c>
      <c r="J283" s="318">
        <v>5</v>
      </c>
      <c r="K283" s="458">
        <f t="shared" si="13"/>
        <v>1.4814814814814814E-3</v>
      </c>
    </row>
    <row r="284" spans="1:11" x14ac:dyDescent="0.25">
      <c r="A284" s="170">
        <v>3</v>
      </c>
      <c r="B284" s="197" t="s">
        <v>1024</v>
      </c>
      <c r="C284" s="198"/>
      <c r="D284" s="162"/>
      <c r="E284" s="162"/>
      <c r="F284" s="162"/>
      <c r="G284" s="162"/>
      <c r="H284" s="162"/>
      <c r="I284" s="458"/>
      <c r="J284" s="318"/>
      <c r="K284" s="458"/>
    </row>
    <row r="285" spans="1:11" ht="30" x14ac:dyDescent="0.25">
      <c r="A285" s="160" t="s">
        <v>103</v>
      </c>
      <c r="B285" s="222"/>
      <c r="C285" s="210" t="s">
        <v>1025</v>
      </c>
      <c r="D285" s="172" t="s">
        <v>28</v>
      </c>
      <c r="E285" s="172" t="s">
        <v>28</v>
      </c>
      <c r="F285" s="172" t="s">
        <v>13</v>
      </c>
      <c r="G285" s="172" t="s">
        <v>922</v>
      </c>
      <c r="H285" s="172"/>
      <c r="I285" s="458">
        <f t="shared" si="14"/>
        <v>7.4074074074074068E-3</v>
      </c>
      <c r="J285" s="318">
        <v>5</v>
      </c>
      <c r="K285" s="458">
        <f t="shared" si="13"/>
        <v>1.4814814814814814E-3</v>
      </c>
    </row>
    <row r="286" spans="1:11" x14ac:dyDescent="0.25">
      <c r="A286" s="234">
        <v>4</v>
      </c>
      <c r="B286" s="236" t="s">
        <v>1026</v>
      </c>
      <c r="C286" s="237"/>
      <c r="D286" s="235"/>
      <c r="E286" s="235"/>
      <c r="F286" s="235"/>
      <c r="G286" s="235"/>
      <c r="H286" s="235"/>
      <c r="I286" s="458"/>
      <c r="J286" s="318"/>
      <c r="K286" s="458"/>
    </row>
    <row r="287" spans="1:11" ht="45" x14ac:dyDescent="0.25">
      <c r="A287" s="160" t="s">
        <v>198</v>
      </c>
      <c r="B287" s="222"/>
      <c r="C287" s="210" t="s">
        <v>1027</v>
      </c>
      <c r="D287" s="172" t="s">
        <v>28</v>
      </c>
      <c r="E287" s="172" t="s">
        <v>28</v>
      </c>
      <c r="F287" s="172" t="s">
        <v>13</v>
      </c>
      <c r="G287" s="172" t="s">
        <v>922</v>
      </c>
      <c r="H287" s="172"/>
      <c r="I287" s="458">
        <f t="shared" si="14"/>
        <v>7.4074074074074068E-3</v>
      </c>
      <c r="J287" s="318">
        <v>5</v>
      </c>
      <c r="K287" s="458">
        <f t="shared" si="13"/>
        <v>1.4814814814814814E-3</v>
      </c>
    </row>
    <row r="288" spans="1:11" x14ac:dyDescent="0.25">
      <c r="A288" s="170" t="s">
        <v>341</v>
      </c>
      <c r="B288" s="197" t="s">
        <v>1028</v>
      </c>
      <c r="C288" s="198"/>
      <c r="D288" s="162"/>
      <c r="E288" s="162"/>
      <c r="F288" s="162"/>
      <c r="G288" s="162"/>
      <c r="H288" s="162"/>
      <c r="I288" s="458"/>
      <c r="J288" s="318"/>
      <c r="K288" s="458"/>
    </row>
    <row r="289" spans="1:11" x14ac:dyDescent="0.25">
      <c r="A289" s="234">
        <v>1</v>
      </c>
      <c r="B289" s="236" t="s">
        <v>1029</v>
      </c>
      <c r="C289" s="237"/>
      <c r="D289" s="235"/>
      <c r="E289" s="235"/>
      <c r="F289" s="235"/>
      <c r="G289" s="235"/>
      <c r="H289" s="235"/>
      <c r="I289" s="458"/>
      <c r="J289" s="318"/>
      <c r="K289" s="458"/>
    </row>
    <row r="290" spans="1:11" ht="45" x14ac:dyDescent="0.25">
      <c r="A290" s="160" t="s">
        <v>67</v>
      </c>
      <c r="B290" s="222"/>
      <c r="C290" s="210" t="s">
        <v>1030</v>
      </c>
      <c r="D290" s="172" t="s">
        <v>28</v>
      </c>
      <c r="E290" s="172" t="s">
        <v>28</v>
      </c>
      <c r="F290" s="172" t="s">
        <v>13</v>
      </c>
      <c r="G290" s="172" t="s">
        <v>922</v>
      </c>
      <c r="H290" s="172"/>
      <c r="I290" s="458">
        <f t="shared" si="14"/>
        <v>7.4074074074074068E-3</v>
      </c>
      <c r="J290" s="318">
        <v>5</v>
      </c>
      <c r="K290" s="458">
        <f t="shared" si="13"/>
        <v>1.4814814814814814E-3</v>
      </c>
    </row>
    <row r="291" spans="1:11" x14ac:dyDescent="0.25">
      <c r="A291" s="170">
        <v>2</v>
      </c>
      <c r="B291" s="197" t="s">
        <v>1031</v>
      </c>
      <c r="C291" s="198"/>
      <c r="D291" s="162"/>
      <c r="E291" s="162"/>
      <c r="F291" s="162"/>
      <c r="G291" s="162"/>
      <c r="H291" s="162"/>
      <c r="I291" s="458"/>
      <c r="J291" s="318"/>
      <c r="K291" s="458"/>
    </row>
    <row r="292" spans="1:11" ht="45" x14ac:dyDescent="0.25">
      <c r="A292" s="160" t="s">
        <v>32</v>
      </c>
      <c r="B292" s="222"/>
      <c r="C292" s="210" t="s">
        <v>1032</v>
      </c>
      <c r="D292" s="172" t="s">
        <v>28</v>
      </c>
      <c r="E292" s="172" t="s">
        <v>28</v>
      </c>
      <c r="F292" s="172" t="s">
        <v>13</v>
      </c>
      <c r="G292" s="172" t="s">
        <v>778</v>
      </c>
      <c r="H292" s="172"/>
      <c r="I292" s="458">
        <f t="shared" si="14"/>
        <v>7.4074074074074068E-3</v>
      </c>
      <c r="J292" s="318">
        <v>5</v>
      </c>
      <c r="K292" s="458">
        <f t="shared" si="13"/>
        <v>1.4814814814814814E-3</v>
      </c>
    </row>
    <row r="293" spans="1:11" ht="30" x14ac:dyDescent="0.25">
      <c r="A293" s="160" t="s">
        <v>90</v>
      </c>
      <c r="B293" s="222"/>
      <c r="C293" s="210" t="s">
        <v>1033</v>
      </c>
      <c r="D293" s="172" t="s">
        <v>28</v>
      </c>
      <c r="E293" s="172" t="s">
        <v>28</v>
      </c>
      <c r="F293" s="172" t="s">
        <v>13</v>
      </c>
      <c r="G293" s="172" t="s">
        <v>922</v>
      </c>
      <c r="H293" s="172"/>
      <c r="I293" s="458">
        <f t="shared" si="14"/>
        <v>7.4074074074074068E-3</v>
      </c>
      <c r="J293" s="318">
        <v>5</v>
      </c>
      <c r="K293" s="458">
        <f t="shared" si="13"/>
        <v>1.4814814814814814E-3</v>
      </c>
    </row>
    <row r="294" spans="1:11" x14ac:dyDescent="0.25">
      <c r="A294" s="170">
        <v>3</v>
      </c>
      <c r="B294" s="197" t="s">
        <v>1034</v>
      </c>
      <c r="C294" s="198"/>
      <c r="D294" s="162"/>
      <c r="E294" s="162"/>
      <c r="F294" s="162"/>
      <c r="G294" s="162"/>
      <c r="H294" s="162"/>
      <c r="I294" s="458"/>
      <c r="J294" s="318"/>
      <c r="K294" s="458"/>
    </row>
    <row r="295" spans="1:11" ht="30" x14ac:dyDescent="0.25">
      <c r="A295" s="160" t="s">
        <v>103</v>
      </c>
      <c r="B295" s="222"/>
      <c r="C295" s="210" t="s">
        <v>1035</v>
      </c>
      <c r="D295" s="172" t="s">
        <v>28</v>
      </c>
      <c r="E295" s="172" t="s">
        <v>28</v>
      </c>
      <c r="F295" s="172" t="s">
        <v>13</v>
      </c>
      <c r="G295" s="172" t="s">
        <v>922</v>
      </c>
      <c r="H295" s="172"/>
      <c r="I295" s="458">
        <f t="shared" si="14"/>
        <v>7.4074074074074068E-3</v>
      </c>
      <c r="J295" s="318">
        <v>5</v>
      </c>
      <c r="K295" s="458">
        <f>I295/J295</f>
        <v>1.4814814814814814E-3</v>
      </c>
    </row>
    <row r="296" spans="1:11" ht="45" x14ac:dyDescent="0.25">
      <c r="A296" s="160" t="s">
        <v>192</v>
      </c>
      <c r="B296" s="222"/>
      <c r="C296" s="210" t="s">
        <v>1036</v>
      </c>
      <c r="D296" s="172" t="s">
        <v>28</v>
      </c>
      <c r="E296" s="172" t="s">
        <v>28</v>
      </c>
      <c r="F296" s="172" t="s">
        <v>13</v>
      </c>
      <c r="G296" s="172" t="s">
        <v>778</v>
      </c>
      <c r="H296" s="172"/>
      <c r="I296" s="458">
        <f t="shared" si="14"/>
        <v>7.4074074074074068E-3</v>
      </c>
      <c r="J296" s="318">
        <v>5</v>
      </c>
      <c r="K296" s="458">
        <f>I296/J296</f>
        <v>1.4814814814814814E-3</v>
      </c>
    </row>
    <row r="297" spans="1:11" x14ac:dyDescent="0.25">
      <c r="A297" s="170">
        <v>4</v>
      </c>
      <c r="B297" s="197" t="s">
        <v>1037</v>
      </c>
      <c r="C297" s="198"/>
      <c r="D297" s="162"/>
      <c r="E297" s="162"/>
      <c r="F297" s="162"/>
      <c r="G297" s="162"/>
      <c r="H297" s="162"/>
      <c r="I297" s="458"/>
      <c r="J297" s="318"/>
      <c r="K297" s="458"/>
    </row>
    <row r="298" spans="1:11" ht="45" x14ac:dyDescent="0.25">
      <c r="A298" s="160" t="s">
        <v>198</v>
      </c>
      <c r="B298" s="222"/>
      <c r="C298" s="210" t="s">
        <v>1038</v>
      </c>
      <c r="D298" s="172" t="s">
        <v>28</v>
      </c>
      <c r="E298" s="172" t="s">
        <v>28</v>
      </c>
      <c r="F298" s="172" t="s">
        <v>13</v>
      </c>
      <c r="G298" s="172" t="s">
        <v>778</v>
      </c>
      <c r="H298" s="172"/>
      <c r="I298" s="458">
        <f t="shared" si="14"/>
        <v>7.4074074074074068E-3</v>
      </c>
      <c r="J298" s="318">
        <v>5</v>
      </c>
      <c r="K298" s="458">
        <f>I298/J298</f>
        <v>1.4814814814814814E-3</v>
      </c>
    </row>
    <row r="299" spans="1:11" x14ac:dyDescent="0.25">
      <c r="A299" s="170" t="s">
        <v>345</v>
      </c>
      <c r="B299" s="197" t="s">
        <v>1039</v>
      </c>
      <c r="C299" s="198"/>
      <c r="D299" s="162"/>
      <c r="E299" s="162"/>
      <c r="F299" s="162"/>
      <c r="G299" s="162"/>
      <c r="H299" s="162"/>
      <c r="I299" s="458"/>
      <c r="J299" s="318"/>
      <c r="K299" s="458"/>
    </row>
    <row r="300" spans="1:11" x14ac:dyDescent="0.25">
      <c r="A300" s="235"/>
      <c r="B300" s="236" t="s">
        <v>1040</v>
      </c>
      <c r="C300" s="237"/>
      <c r="D300" s="235"/>
      <c r="E300" s="235"/>
      <c r="F300" s="235"/>
      <c r="G300" s="235"/>
      <c r="H300" s="235"/>
      <c r="I300" s="458"/>
      <c r="J300" s="318"/>
      <c r="K300" s="458"/>
    </row>
    <row r="301" spans="1:11" ht="45" x14ac:dyDescent="0.25">
      <c r="A301" s="160">
        <v>1</v>
      </c>
      <c r="B301" s="222"/>
      <c r="C301" s="210" t="s">
        <v>1041</v>
      </c>
      <c r="D301" s="172" t="s">
        <v>28</v>
      </c>
      <c r="E301" s="172" t="s">
        <v>28</v>
      </c>
      <c r="F301" s="172" t="s">
        <v>13</v>
      </c>
      <c r="G301" s="172" t="s">
        <v>922</v>
      </c>
      <c r="H301" s="172"/>
      <c r="I301" s="458">
        <f t="shared" si="14"/>
        <v>7.4074074074074068E-3</v>
      </c>
      <c r="J301" s="318">
        <v>5</v>
      </c>
      <c r="K301" s="458">
        <f>I301/J301</f>
        <v>1.4814814814814814E-3</v>
      </c>
    </row>
    <row r="302" spans="1:11" x14ac:dyDescent="0.25">
      <c r="A302" s="170" t="s">
        <v>977</v>
      </c>
      <c r="B302" s="197" t="s">
        <v>1042</v>
      </c>
      <c r="C302" s="198"/>
      <c r="D302" s="162"/>
      <c r="E302" s="162"/>
      <c r="F302" s="162"/>
      <c r="G302" s="162"/>
      <c r="H302" s="162"/>
      <c r="I302" s="458"/>
      <c r="J302" s="318"/>
      <c r="K302" s="458"/>
    </row>
    <row r="303" spans="1:11" ht="45" x14ac:dyDescent="0.25">
      <c r="A303" s="160">
        <v>1</v>
      </c>
      <c r="B303" s="222"/>
      <c r="C303" s="210" t="s">
        <v>1043</v>
      </c>
      <c r="D303" s="172" t="s">
        <v>28</v>
      </c>
      <c r="E303" s="172" t="s">
        <v>28</v>
      </c>
      <c r="F303" s="172" t="s">
        <v>13</v>
      </c>
      <c r="G303" s="172" t="s">
        <v>778</v>
      </c>
      <c r="H303" s="172"/>
      <c r="I303" s="458">
        <f t="shared" si="14"/>
        <v>7.4074074074074068E-3</v>
      </c>
      <c r="J303" s="318">
        <v>5</v>
      </c>
      <c r="K303" s="458">
        <f>I303/J303</f>
        <v>1.4814814814814814E-3</v>
      </c>
    </row>
    <row r="304" spans="1:11" x14ac:dyDescent="0.25">
      <c r="A304" s="203" t="s">
        <v>987</v>
      </c>
      <c r="B304" s="197" t="s">
        <v>1044</v>
      </c>
      <c r="C304" s="198"/>
      <c r="D304" s="172"/>
      <c r="E304" s="172"/>
      <c r="F304" s="172"/>
      <c r="G304" s="172"/>
      <c r="H304" s="172"/>
      <c r="I304" s="458">
        <f t="shared" si="14"/>
        <v>7.4074074074074068E-3</v>
      </c>
      <c r="J304" s="318">
        <v>5</v>
      </c>
      <c r="K304" s="458">
        <f>I304/J304</f>
        <v>1.4814814814814814E-3</v>
      </c>
    </row>
    <row r="305" spans="1:11" x14ac:dyDescent="0.25">
      <c r="A305" s="205"/>
      <c r="B305" s="197" t="s">
        <v>1045</v>
      </c>
      <c r="C305" s="198"/>
      <c r="D305" s="271"/>
      <c r="E305" s="271"/>
      <c r="F305" s="271"/>
      <c r="G305" s="271"/>
      <c r="H305" s="271"/>
      <c r="I305" s="458"/>
      <c r="J305" s="318"/>
      <c r="K305" s="458"/>
    </row>
    <row r="306" spans="1:11" x14ac:dyDescent="0.25">
      <c r="A306" s="203" t="s">
        <v>997</v>
      </c>
      <c r="B306" s="197" t="s">
        <v>1046</v>
      </c>
      <c r="C306" s="198"/>
      <c r="D306" s="172"/>
      <c r="E306" s="172"/>
      <c r="F306" s="172"/>
      <c r="G306" s="172"/>
      <c r="H306" s="172"/>
      <c r="I306" s="458">
        <f t="shared" si="14"/>
        <v>7.4074074074074068E-3</v>
      </c>
      <c r="J306" s="318">
        <v>5</v>
      </c>
      <c r="K306" s="458">
        <f>I306/J306</f>
        <v>1.4814814814814814E-3</v>
      </c>
    </row>
    <row r="307" spans="1:11" x14ac:dyDescent="0.25">
      <c r="A307" s="205"/>
      <c r="B307" s="197" t="s">
        <v>1045</v>
      </c>
      <c r="C307" s="198"/>
      <c r="D307" s="271"/>
      <c r="E307" s="271"/>
      <c r="F307" s="271"/>
      <c r="G307" s="271"/>
      <c r="H307" s="271"/>
      <c r="I307" s="458"/>
      <c r="J307" s="318"/>
      <c r="K307" s="458"/>
    </row>
    <row r="308" spans="1:11" x14ac:dyDescent="0.25">
      <c r="A308" s="170" t="s">
        <v>1000</v>
      </c>
      <c r="B308" s="208" t="s">
        <v>1047</v>
      </c>
      <c r="C308" s="209"/>
      <c r="D308" s="162"/>
      <c r="E308" s="162"/>
      <c r="F308" s="162"/>
      <c r="G308" s="162"/>
      <c r="H308" s="162"/>
      <c r="I308" s="458"/>
      <c r="J308" s="318"/>
      <c r="K308" s="458"/>
    </row>
    <row r="309" spans="1:11" x14ac:dyDescent="0.25">
      <c r="A309" s="160">
        <v>1</v>
      </c>
      <c r="B309" s="239" t="s">
        <v>1048</v>
      </c>
      <c r="C309" s="240"/>
      <c r="D309" s="172" t="s">
        <v>28</v>
      </c>
      <c r="E309" s="172" t="s">
        <v>28</v>
      </c>
      <c r="F309" s="172" t="s">
        <v>13</v>
      </c>
      <c r="G309" s="172" t="s">
        <v>922</v>
      </c>
      <c r="H309" s="172"/>
      <c r="I309" s="458">
        <f t="shared" si="14"/>
        <v>7.4074074074074068E-3</v>
      </c>
      <c r="J309" s="318">
        <v>5</v>
      </c>
      <c r="K309" s="458">
        <f>I309/J309</f>
        <v>1.4814814814814814E-3</v>
      </c>
    </row>
    <row r="310" spans="1:11" x14ac:dyDescent="0.25">
      <c r="A310" s="179"/>
      <c r="B310" s="239" t="s">
        <v>666</v>
      </c>
      <c r="C310" s="240"/>
      <c r="D310" s="270"/>
      <c r="E310" s="270"/>
      <c r="F310" s="270"/>
      <c r="G310" s="270"/>
      <c r="H310" s="270"/>
      <c r="I310" s="458"/>
      <c r="J310" s="318"/>
      <c r="K310" s="458"/>
    </row>
    <row r="311" spans="1:11" x14ac:dyDescent="0.25">
      <c r="A311" s="179"/>
      <c r="B311" s="239" t="s">
        <v>1049</v>
      </c>
      <c r="C311" s="240"/>
      <c r="D311" s="270"/>
      <c r="E311" s="270"/>
      <c r="F311" s="270"/>
      <c r="G311" s="270"/>
      <c r="H311" s="270"/>
      <c r="I311" s="458"/>
      <c r="J311" s="318"/>
      <c r="K311" s="458"/>
    </row>
    <row r="312" spans="1:11" x14ac:dyDescent="0.25">
      <c r="A312" s="179"/>
      <c r="B312" s="239" t="s">
        <v>1050</v>
      </c>
      <c r="C312" s="240"/>
      <c r="D312" s="270"/>
      <c r="E312" s="270"/>
      <c r="F312" s="270"/>
      <c r="G312" s="270"/>
      <c r="H312" s="270"/>
      <c r="I312" s="458"/>
      <c r="J312" s="318"/>
      <c r="K312" s="458"/>
    </row>
    <row r="313" spans="1:11" x14ac:dyDescent="0.25">
      <c r="A313" s="213"/>
      <c r="B313" s="239" t="s">
        <v>1051</v>
      </c>
      <c r="C313" s="240"/>
      <c r="D313" s="271"/>
      <c r="E313" s="271"/>
      <c r="F313" s="271"/>
      <c r="G313" s="271"/>
      <c r="H313" s="271"/>
      <c r="I313" s="458"/>
      <c r="J313" s="318"/>
      <c r="K313" s="458"/>
    </row>
    <row r="314" spans="1:11" x14ac:dyDescent="0.25">
      <c r="A314" s="134"/>
    </row>
    <row r="315" spans="1:11" x14ac:dyDescent="0.25">
      <c r="A315" s="314" t="s">
        <v>1052</v>
      </c>
    </row>
    <row r="316" spans="1:11" x14ac:dyDescent="0.25">
      <c r="A316" s="134"/>
    </row>
    <row r="317" spans="1:11" ht="28.5" customHeight="1" x14ac:dyDescent="0.25">
      <c r="A317" s="483" t="s">
        <v>0</v>
      </c>
      <c r="B317" s="483" t="s">
        <v>20</v>
      </c>
      <c r="C317" s="483" t="s">
        <v>1</v>
      </c>
      <c r="D317" s="485" t="s">
        <v>2</v>
      </c>
      <c r="E317" s="486"/>
      <c r="F317" s="483" t="s">
        <v>37</v>
      </c>
      <c r="G317" s="483" t="s">
        <v>38</v>
      </c>
      <c r="H317" s="483" t="s">
        <v>3</v>
      </c>
      <c r="I317" s="479" t="s">
        <v>3193</v>
      </c>
      <c r="J317" s="481" t="s">
        <v>3189</v>
      </c>
      <c r="K317" s="479" t="s">
        <v>3190</v>
      </c>
    </row>
    <row r="318" spans="1:11" ht="29.25" customHeight="1" x14ac:dyDescent="0.25">
      <c r="A318" s="484"/>
      <c r="B318" s="484"/>
      <c r="C318" s="484"/>
      <c r="D318" s="135" t="s">
        <v>39</v>
      </c>
      <c r="E318" s="135" t="s">
        <v>4</v>
      </c>
      <c r="F318" s="484"/>
      <c r="G318" s="484"/>
      <c r="H318" s="484"/>
      <c r="I318" s="480"/>
      <c r="J318" s="482"/>
      <c r="K318" s="480"/>
    </row>
    <row r="319" spans="1:11" x14ac:dyDescent="0.25">
      <c r="A319" s="148" t="s">
        <v>62</v>
      </c>
      <c r="B319" s="197" t="s">
        <v>21</v>
      </c>
      <c r="C319" s="198"/>
      <c r="D319" s="150"/>
      <c r="E319" s="150"/>
      <c r="F319" s="150"/>
      <c r="G319" s="150"/>
      <c r="H319" s="151"/>
      <c r="I319" s="458"/>
      <c r="J319" s="318"/>
      <c r="K319" s="458"/>
    </row>
    <row r="320" spans="1:11" ht="30" x14ac:dyDescent="0.25">
      <c r="A320" s="154">
        <v>1</v>
      </c>
      <c r="B320" s="190"/>
      <c r="C320" s="163" t="s">
        <v>1053</v>
      </c>
      <c r="D320" s="180"/>
      <c r="E320" s="180" t="s">
        <v>28</v>
      </c>
      <c r="F320" s="180" t="s">
        <v>1054</v>
      </c>
      <c r="G320" s="345" t="s">
        <v>2713</v>
      </c>
      <c r="H320" s="180"/>
      <c r="I320" s="458">
        <f>3/12/45</f>
        <v>5.5555555555555558E-3</v>
      </c>
      <c r="J320" s="318">
        <v>5</v>
      </c>
      <c r="K320" s="458">
        <f t="shared" ref="K320:K383" si="15">I320/J320</f>
        <v>1.1111111111111111E-3</v>
      </c>
    </row>
    <row r="321" spans="1:11" ht="30" x14ac:dyDescent="0.25">
      <c r="A321" s="154">
        <v>2</v>
      </c>
      <c r="B321" s="190"/>
      <c r="C321" s="163" t="s">
        <v>421</v>
      </c>
      <c r="D321" s="180"/>
      <c r="E321" s="180" t="s">
        <v>28</v>
      </c>
      <c r="F321" s="180" t="s">
        <v>1054</v>
      </c>
      <c r="G321" s="345" t="s">
        <v>2713</v>
      </c>
      <c r="H321" s="180"/>
      <c r="I321" s="458">
        <f>3/12/45</f>
        <v>5.5555555555555558E-3</v>
      </c>
      <c r="J321" s="318">
        <v>5</v>
      </c>
      <c r="K321" s="458">
        <f t="shared" si="15"/>
        <v>1.1111111111111111E-3</v>
      </c>
    </row>
    <row r="322" spans="1:11" ht="30" x14ac:dyDescent="0.25">
      <c r="A322" s="154">
        <v>3</v>
      </c>
      <c r="B322" s="190"/>
      <c r="C322" s="163" t="s">
        <v>343</v>
      </c>
      <c r="D322" s="180"/>
      <c r="E322" s="180" t="s">
        <v>28</v>
      </c>
      <c r="F322" s="180" t="s">
        <v>1055</v>
      </c>
      <c r="G322" s="345" t="s">
        <v>2714</v>
      </c>
      <c r="H322" s="180"/>
      <c r="I322" s="458">
        <f>1/5/45</f>
        <v>4.4444444444444444E-3</v>
      </c>
      <c r="J322" s="318">
        <v>5</v>
      </c>
      <c r="K322" s="458">
        <f t="shared" si="15"/>
        <v>8.8888888888888893E-4</v>
      </c>
    </row>
    <row r="323" spans="1:11" ht="30" x14ac:dyDescent="0.25">
      <c r="A323" s="154">
        <v>4</v>
      </c>
      <c r="B323" s="190"/>
      <c r="C323" s="163" t="s">
        <v>1056</v>
      </c>
      <c r="D323" s="180"/>
      <c r="E323" s="180" t="s">
        <v>28</v>
      </c>
      <c r="F323" s="180" t="s">
        <v>1057</v>
      </c>
      <c r="G323" s="345" t="s">
        <v>2715</v>
      </c>
      <c r="H323" s="180"/>
      <c r="I323" s="458">
        <f>1/12/45</f>
        <v>1.8518518518518517E-3</v>
      </c>
      <c r="J323" s="318">
        <v>5</v>
      </c>
      <c r="K323" s="458">
        <f t="shared" si="15"/>
        <v>3.7037037037037035E-4</v>
      </c>
    </row>
    <row r="324" spans="1:11" x14ac:dyDescent="0.25">
      <c r="A324" s="154">
        <v>5</v>
      </c>
      <c r="B324" s="190"/>
      <c r="C324" s="163" t="s">
        <v>1058</v>
      </c>
      <c r="D324" s="180"/>
      <c r="E324" s="180" t="s">
        <v>28</v>
      </c>
      <c r="F324" s="180" t="s">
        <v>1055</v>
      </c>
      <c r="G324" s="345" t="s">
        <v>2716</v>
      </c>
      <c r="H324" s="180"/>
      <c r="I324" s="458">
        <f>1/12/45</f>
        <v>1.8518518518518517E-3</v>
      </c>
      <c r="J324" s="318">
        <v>5</v>
      </c>
      <c r="K324" s="458">
        <f t="shared" si="15"/>
        <v>3.7037037037037035E-4</v>
      </c>
    </row>
    <row r="325" spans="1:11" x14ac:dyDescent="0.25">
      <c r="A325" s="148" t="s">
        <v>66</v>
      </c>
      <c r="B325" s="197" t="s">
        <v>23</v>
      </c>
      <c r="C325" s="198"/>
      <c r="D325" s="150"/>
      <c r="E325" s="150"/>
      <c r="F325" s="150"/>
      <c r="G325" s="150"/>
      <c r="H325" s="151"/>
      <c r="I325" s="458"/>
      <c r="J325" s="318"/>
      <c r="K325" s="458"/>
    </row>
    <row r="326" spans="1:11" x14ac:dyDescent="0.25">
      <c r="A326" s="148" t="s">
        <v>40</v>
      </c>
      <c r="B326" s="197" t="s">
        <v>162</v>
      </c>
      <c r="C326" s="198"/>
      <c r="D326" s="150"/>
      <c r="E326" s="150"/>
      <c r="F326" s="150"/>
      <c r="G326" s="150"/>
      <c r="H326" s="151"/>
      <c r="I326" s="458"/>
      <c r="J326" s="318"/>
      <c r="K326" s="458"/>
    </row>
    <row r="327" spans="1:11" x14ac:dyDescent="0.25">
      <c r="A327" s="149" t="s">
        <v>886</v>
      </c>
      <c r="B327" s="238"/>
      <c r="C327" s="198"/>
      <c r="D327" s="150"/>
      <c r="E327" s="150"/>
      <c r="F327" s="150"/>
      <c r="G327" s="150"/>
      <c r="H327" s="151"/>
      <c r="I327" s="458"/>
      <c r="J327" s="318"/>
      <c r="K327" s="458"/>
    </row>
    <row r="328" spans="1:11" x14ac:dyDescent="0.25">
      <c r="A328" s="148">
        <v>1</v>
      </c>
      <c r="B328" s="197" t="s">
        <v>1059</v>
      </c>
      <c r="C328" s="198"/>
      <c r="D328" s="150"/>
      <c r="E328" s="150"/>
      <c r="F328" s="150"/>
      <c r="G328" s="150"/>
      <c r="H328" s="151"/>
      <c r="I328" s="458"/>
      <c r="J328" s="318"/>
      <c r="K328" s="458"/>
    </row>
    <row r="329" spans="1:11" ht="30" x14ac:dyDescent="0.25">
      <c r="A329" s="154" t="s">
        <v>67</v>
      </c>
      <c r="B329" s="190"/>
      <c r="C329" s="163" t="s">
        <v>1060</v>
      </c>
      <c r="D329" s="180"/>
      <c r="E329" s="180" t="s">
        <v>28</v>
      </c>
      <c r="F329" s="180" t="s">
        <v>350</v>
      </c>
      <c r="G329" s="180" t="s">
        <v>1061</v>
      </c>
      <c r="H329" s="180"/>
      <c r="I329" s="458">
        <f>4/3/45</f>
        <v>2.9629629629629627E-2</v>
      </c>
      <c r="J329" s="318">
        <v>5</v>
      </c>
      <c r="K329" s="458">
        <f t="shared" si="15"/>
        <v>5.9259259259259256E-3</v>
      </c>
    </row>
    <row r="330" spans="1:11" x14ac:dyDescent="0.25">
      <c r="A330" s="148">
        <v>2</v>
      </c>
      <c r="B330" s="197" t="s">
        <v>2846</v>
      </c>
      <c r="C330" s="198"/>
      <c r="D330" s="150"/>
      <c r="E330" s="150"/>
      <c r="F330" s="150"/>
      <c r="G330" s="150"/>
      <c r="H330" s="151"/>
      <c r="I330" s="458"/>
      <c r="J330" s="318"/>
      <c r="K330" s="458"/>
    </row>
    <row r="331" spans="1:11" ht="30" x14ac:dyDescent="0.25">
      <c r="A331" s="345" t="s">
        <v>32</v>
      </c>
      <c r="B331" s="201"/>
      <c r="C331" s="183" t="s">
        <v>1062</v>
      </c>
      <c r="D331" s="345" t="s">
        <v>28</v>
      </c>
      <c r="E331" s="345"/>
      <c r="F331" s="345" t="s">
        <v>350</v>
      </c>
      <c r="G331" s="345" t="s">
        <v>1061</v>
      </c>
      <c r="H331" s="345"/>
      <c r="I331" s="458">
        <f>4/3/45</f>
        <v>2.9629629629629627E-2</v>
      </c>
      <c r="J331" s="318">
        <v>5</v>
      </c>
      <c r="K331" s="458">
        <f t="shared" si="15"/>
        <v>5.9259259259259256E-3</v>
      </c>
    </row>
    <row r="332" spans="1:11" x14ac:dyDescent="0.25">
      <c r="A332" s="148">
        <v>3</v>
      </c>
      <c r="B332" s="197" t="s">
        <v>1063</v>
      </c>
      <c r="C332" s="198"/>
      <c r="D332" s="150"/>
      <c r="E332" s="150"/>
      <c r="F332" s="150"/>
      <c r="G332" s="150"/>
      <c r="H332" s="151"/>
      <c r="I332" s="458"/>
      <c r="J332" s="318"/>
      <c r="K332" s="458"/>
    </row>
    <row r="333" spans="1:11" x14ac:dyDescent="0.25">
      <c r="A333" s="154" t="s">
        <v>103</v>
      </c>
      <c r="B333" s="190"/>
      <c r="C333" s="163" t="s">
        <v>1064</v>
      </c>
      <c r="D333" s="180" t="s">
        <v>28</v>
      </c>
      <c r="E333" s="180"/>
      <c r="F333" s="180" t="s">
        <v>350</v>
      </c>
      <c r="G333" s="180" t="s">
        <v>446</v>
      </c>
      <c r="H333" s="180"/>
      <c r="I333" s="458">
        <f>1/3/45</f>
        <v>7.4074074074074068E-3</v>
      </c>
      <c r="J333" s="318">
        <v>5</v>
      </c>
      <c r="K333" s="458">
        <f t="shared" si="15"/>
        <v>1.4814814814814814E-3</v>
      </c>
    </row>
    <row r="334" spans="1:11" x14ac:dyDescent="0.25">
      <c r="A334" s="154" t="s">
        <v>192</v>
      </c>
      <c r="B334" s="190"/>
      <c r="C334" s="163" t="s">
        <v>1065</v>
      </c>
      <c r="D334" s="180" t="s">
        <v>28</v>
      </c>
      <c r="E334" s="180"/>
      <c r="F334" s="180" t="s">
        <v>350</v>
      </c>
      <c r="G334" s="180" t="s">
        <v>446</v>
      </c>
      <c r="H334" s="180"/>
      <c r="I334" s="458">
        <f>1/3/45</f>
        <v>7.4074074074074068E-3</v>
      </c>
      <c r="J334" s="318">
        <v>5</v>
      </c>
      <c r="K334" s="458">
        <f t="shared" si="15"/>
        <v>1.4814814814814814E-3</v>
      </c>
    </row>
    <row r="335" spans="1:11" x14ac:dyDescent="0.25">
      <c r="A335" s="154" t="s">
        <v>195</v>
      </c>
      <c r="B335" s="190"/>
      <c r="C335" s="163" t="s">
        <v>1066</v>
      </c>
      <c r="D335" s="180"/>
      <c r="E335" s="180" t="s">
        <v>28</v>
      </c>
      <c r="F335" s="180" t="s">
        <v>350</v>
      </c>
      <c r="G335" s="180" t="s">
        <v>1067</v>
      </c>
      <c r="H335" s="180"/>
      <c r="I335" s="458">
        <f>4/3/45</f>
        <v>2.9629629629629627E-2</v>
      </c>
      <c r="J335" s="318">
        <v>5</v>
      </c>
      <c r="K335" s="458">
        <f t="shared" si="15"/>
        <v>5.9259259259259256E-3</v>
      </c>
    </row>
    <row r="336" spans="1:11" x14ac:dyDescent="0.25">
      <c r="A336" s="154" t="s">
        <v>265</v>
      </c>
      <c r="B336" s="190"/>
      <c r="C336" s="163" t="s">
        <v>1068</v>
      </c>
      <c r="D336" s="180"/>
      <c r="E336" s="180" t="s">
        <v>28</v>
      </c>
      <c r="F336" s="180" t="s">
        <v>350</v>
      </c>
      <c r="G336" s="180" t="s">
        <v>1067</v>
      </c>
      <c r="H336" s="180"/>
      <c r="I336" s="458">
        <f>4/3/45</f>
        <v>2.9629629629629627E-2</v>
      </c>
      <c r="J336" s="318">
        <v>5</v>
      </c>
      <c r="K336" s="458">
        <f t="shared" si="15"/>
        <v>5.9259259259259256E-3</v>
      </c>
    </row>
    <row r="337" spans="1:11" x14ac:dyDescent="0.25">
      <c r="A337" s="148">
        <v>4</v>
      </c>
      <c r="B337" s="197" t="s">
        <v>1069</v>
      </c>
      <c r="C337" s="198"/>
      <c r="D337" s="150"/>
      <c r="E337" s="150"/>
      <c r="F337" s="150"/>
      <c r="G337" s="150"/>
      <c r="H337" s="151"/>
      <c r="I337" s="458"/>
      <c r="J337" s="318"/>
      <c r="K337" s="458"/>
    </row>
    <row r="338" spans="1:11" x14ac:dyDescent="0.25">
      <c r="A338" s="154" t="s">
        <v>198</v>
      </c>
      <c r="B338" s="190"/>
      <c r="C338" s="163" t="s">
        <v>1070</v>
      </c>
      <c r="D338" s="180" t="s">
        <v>28</v>
      </c>
      <c r="E338" s="180"/>
      <c r="F338" s="180" t="s">
        <v>350</v>
      </c>
      <c r="G338" s="180" t="s">
        <v>446</v>
      </c>
      <c r="H338" s="180"/>
      <c r="I338" s="458">
        <f>1/3/45</f>
        <v>7.4074074074074068E-3</v>
      </c>
      <c r="J338" s="318">
        <v>5</v>
      </c>
      <c r="K338" s="458">
        <f t="shared" si="15"/>
        <v>1.4814814814814814E-3</v>
      </c>
    </row>
    <row r="339" spans="1:11" x14ac:dyDescent="0.25">
      <c r="A339" s="148">
        <v>5</v>
      </c>
      <c r="B339" s="197" t="s">
        <v>1071</v>
      </c>
      <c r="C339" s="198"/>
      <c r="D339" s="150"/>
      <c r="E339" s="150"/>
      <c r="F339" s="150"/>
      <c r="G339" s="150"/>
      <c r="H339" s="151"/>
      <c r="I339" s="458">
        <f>1/3/45</f>
        <v>7.4074074074074068E-3</v>
      </c>
      <c r="J339" s="318">
        <v>5</v>
      </c>
      <c r="K339" s="458">
        <f t="shared" si="15"/>
        <v>1.4814814814814814E-3</v>
      </c>
    </row>
    <row r="340" spans="1:11" x14ac:dyDescent="0.25">
      <c r="A340" s="154" t="s">
        <v>211</v>
      </c>
      <c r="B340" s="190"/>
      <c r="C340" s="163" t="s">
        <v>1072</v>
      </c>
      <c r="D340" s="180" t="s">
        <v>28</v>
      </c>
      <c r="E340" s="180"/>
      <c r="F340" s="180" t="s">
        <v>350</v>
      </c>
      <c r="G340" s="180" t="s">
        <v>446</v>
      </c>
      <c r="H340" s="180"/>
      <c r="I340" s="458">
        <f>1/3/45</f>
        <v>7.4074074074074068E-3</v>
      </c>
      <c r="J340" s="318">
        <v>5</v>
      </c>
      <c r="K340" s="458">
        <f t="shared" si="15"/>
        <v>1.4814814814814814E-3</v>
      </c>
    </row>
    <row r="341" spans="1:11" x14ac:dyDescent="0.25">
      <c r="A341" s="148">
        <v>6</v>
      </c>
      <c r="B341" s="197" t="s">
        <v>1073</v>
      </c>
      <c r="C341" s="198"/>
      <c r="D341" s="150"/>
      <c r="E341" s="150"/>
      <c r="F341" s="150"/>
      <c r="G341" s="150"/>
      <c r="H341" s="151"/>
      <c r="I341" s="458"/>
      <c r="J341" s="318"/>
      <c r="K341" s="458"/>
    </row>
    <row r="342" spans="1:11" x14ac:dyDescent="0.25">
      <c r="A342" s="154" t="s">
        <v>154</v>
      </c>
      <c r="B342" s="190"/>
      <c r="C342" s="163" t="s">
        <v>1074</v>
      </c>
      <c r="D342" s="180"/>
      <c r="E342" s="180" t="s">
        <v>28</v>
      </c>
      <c r="F342" s="180" t="s">
        <v>350</v>
      </c>
      <c r="G342" s="180" t="s">
        <v>1075</v>
      </c>
      <c r="H342" s="180"/>
      <c r="I342" s="458">
        <f>4/3/45</f>
        <v>2.9629629629629627E-2</v>
      </c>
      <c r="J342" s="318">
        <v>5</v>
      </c>
      <c r="K342" s="458">
        <f t="shared" si="15"/>
        <v>5.9259259259259256E-3</v>
      </c>
    </row>
    <row r="343" spans="1:11" x14ac:dyDescent="0.25">
      <c r="A343" s="154" t="s">
        <v>155</v>
      </c>
      <c r="B343" s="190"/>
      <c r="C343" s="163" t="s">
        <v>1076</v>
      </c>
      <c r="D343" s="180"/>
      <c r="E343" s="180" t="s">
        <v>28</v>
      </c>
      <c r="F343" s="180" t="s">
        <v>350</v>
      </c>
      <c r="G343" s="180" t="s">
        <v>1077</v>
      </c>
      <c r="H343" s="180"/>
      <c r="I343" s="458">
        <f>4/3/45</f>
        <v>2.9629629629629627E-2</v>
      </c>
      <c r="J343" s="318">
        <v>5</v>
      </c>
      <c r="K343" s="458">
        <f t="shared" si="15"/>
        <v>5.9259259259259256E-3</v>
      </c>
    </row>
    <row r="344" spans="1:11" x14ac:dyDescent="0.25">
      <c r="A344" s="149" t="s">
        <v>915</v>
      </c>
      <c r="B344" s="238"/>
      <c r="C344" s="198"/>
      <c r="D344" s="150"/>
      <c r="E344" s="150"/>
      <c r="F344" s="150"/>
      <c r="G344" s="150"/>
      <c r="H344" s="151"/>
      <c r="I344" s="458"/>
      <c r="J344" s="318"/>
      <c r="K344" s="458"/>
    </row>
    <row r="345" spans="1:11" x14ac:dyDescent="0.25">
      <c r="A345" s="148">
        <v>1</v>
      </c>
      <c r="B345" s="197" t="s">
        <v>1078</v>
      </c>
      <c r="C345" s="198"/>
      <c r="D345" s="150"/>
      <c r="E345" s="150"/>
      <c r="F345" s="150"/>
      <c r="G345" s="150"/>
      <c r="H345" s="151"/>
      <c r="I345" s="458"/>
      <c r="J345" s="318"/>
      <c r="K345" s="458"/>
    </row>
    <row r="346" spans="1:11" x14ac:dyDescent="0.25">
      <c r="A346" s="154" t="s">
        <v>67</v>
      </c>
      <c r="B346" s="190"/>
      <c r="C346" s="163" t="s">
        <v>1079</v>
      </c>
      <c r="D346" s="180" t="s">
        <v>28</v>
      </c>
      <c r="E346" s="180" t="s">
        <v>28</v>
      </c>
      <c r="F346" s="180" t="s">
        <v>350</v>
      </c>
      <c r="G346" s="180" t="s">
        <v>1077</v>
      </c>
      <c r="H346" s="180"/>
      <c r="I346" s="458">
        <f>4/3/45</f>
        <v>2.9629629629629627E-2</v>
      </c>
      <c r="J346" s="318">
        <v>5</v>
      </c>
      <c r="K346" s="458">
        <f t="shared" si="15"/>
        <v>5.9259259259259256E-3</v>
      </c>
    </row>
    <row r="347" spans="1:11" x14ac:dyDescent="0.25">
      <c r="A347" s="149" t="s">
        <v>1007</v>
      </c>
      <c r="B347" s="238"/>
      <c r="C347" s="198"/>
      <c r="D347" s="150"/>
      <c r="E347" s="150"/>
      <c r="F347" s="150"/>
      <c r="G347" s="150"/>
      <c r="H347" s="151"/>
      <c r="I347" s="458"/>
      <c r="J347" s="318"/>
      <c r="K347" s="458"/>
    </row>
    <row r="348" spans="1:11" x14ac:dyDescent="0.25">
      <c r="A348" s="148">
        <v>1</v>
      </c>
      <c r="B348" s="197" t="s">
        <v>1080</v>
      </c>
      <c r="C348" s="198"/>
      <c r="D348" s="150"/>
      <c r="E348" s="150"/>
      <c r="F348" s="150"/>
      <c r="G348" s="150"/>
      <c r="H348" s="151"/>
      <c r="I348" s="458"/>
      <c r="J348" s="318"/>
      <c r="K348" s="458"/>
    </row>
    <row r="349" spans="1:11" ht="30" x14ac:dyDescent="0.25">
      <c r="A349" s="154" t="s">
        <v>67</v>
      </c>
      <c r="B349" s="190"/>
      <c r="C349" s="163" t="s">
        <v>1081</v>
      </c>
      <c r="D349" s="180" t="s">
        <v>28</v>
      </c>
      <c r="E349" s="180"/>
      <c r="F349" s="180" t="s">
        <v>350</v>
      </c>
      <c r="G349" s="180" t="s">
        <v>446</v>
      </c>
      <c r="H349" s="180"/>
      <c r="I349" s="458">
        <f>1/3/45</f>
        <v>7.4074074074074068E-3</v>
      </c>
      <c r="J349" s="318">
        <v>5</v>
      </c>
      <c r="K349" s="458">
        <f t="shared" si="15"/>
        <v>1.4814814814814814E-3</v>
      </c>
    </row>
    <row r="350" spans="1:11" x14ac:dyDescent="0.25">
      <c r="A350" s="148" t="s">
        <v>50</v>
      </c>
      <c r="B350" s="197" t="s">
        <v>401</v>
      </c>
      <c r="C350" s="198"/>
      <c r="D350" s="150"/>
      <c r="E350" s="150"/>
      <c r="F350" s="150"/>
      <c r="G350" s="150"/>
      <c r="H350" s="151"/>
      <c r="I350" s="458"/>
      <c r="J350" s="318"/>
      <c r="K350" s="458"/>
    </row>
    <row r="351" spans="1:11" x14ac:dyDescent="0.25">
      <c r="A351" s="149" t="s">
        <v>886</v>
      </c>
      <c r="B351" s="238"/>
      <c r="C351" s="198"/>
      <c r="D351" s="150"/>
      <c r="E351" s="150"/>
      <c r="F351" s="150"/>
      <c r="G351" s="150"/>
      <c r="H351" s="151"/>
      <c r="I351" s="458"/>
      <c r="J351" s="318"/>
      <c r="K351" s="458"/>
    </row>
    <row r="352" spans="1:11" x14ac:dyDescent="0.25">
      <c r="A352" s="148">
        <v>1</v>
      </c>
      <c r="B352" s="197" t="s">
        <v>1082</v>
      </c>
      <c r="C352" s="198"/>
      <c r="D352" s="150"/>
      <c r="E352" s="150"/>
      <c r="F352" s="150"/>
      <c r="G352" s="150"/>
      <c r="H352" s="151"/>
      <c r="I352" s="458"/>
      <c r="J352" s="318"/>
      <c r="K352" s="458"/>
    </row>
    <row r="353" spans="1:11" x14ac:dyDescent="0.25">
      <c r="A353" s="148">
        <v>2</v>
      </c>
      <c r="B353" s="197" t="s">
        <v>1083</v>
      </c>
      <c r="C353" s="198"/>
      <c r="D353" s="150"/>
      <c r="E353" s="150"/>
      <c r="F353" s="150"/>
      <c r="G353" s="150"/>
      <c r="H353" s="151"/>
      <c r="I353" s="458"/>
      <c r="J353" s="318"/>
      <c r="K353" s="458"/>
    </row>
    <row r="354" spans="1:11" x14ac:dyDescent="0.25">
      <c r="A354" s="154" t="s">
        <v>32</v>
      </c>
      <c r="B354" s="190"/>
      <c r="C354" s="163" t="s">
        <v>1084</v>
      </c>
      <c r="D354" s="180" t="s">
        <v>28</v>
      </c>
      <c r="E354" s="180"/>
      <c r="F354" s="180" t="s">
        <v>350</v>
      </c>
      <c r="G354" s="180" t="s">
        <v>446</v>
      </c>
      <c r="H354" s="180"/>
      <c r="I354" s="458">
        <f t="shared" ref="I354:I417" si="16">1/3/45</f>
        <v>7.4074074074074068E-3</v>
      </c>
      <c r="J354" s="318">
        <v>5</v>
      </c>
      <c r="K354" s="458">
        <f t="shared" si="15"/>
        <v>1.4814814814814814E-3</v>
      </c>
    </row>
    <row r="355" spans="1:11" x14ac:dyDescent="0.25">
      <c r="A355" s="148">
        <v>3</v>
      </c>
      <c r="B355" s="197" t="s">
        <v>1063</v>
      </c>
      <c r="C355" s="198"/>
      <c r="D355" s="150"/>
      <c r="E355" s="150"/>
      <c r="F355" s="150"/>
      <c r="G355" s="150"/>
      <c r="H355" s="151"/>
      <c r="I355" s="458"/>
      <c r="J355" s="318"/>
      <c r="K355" s="458"/>
    </row>
    <row r="356" spans="1:11" ht="30" x14ac:dyDescent="0.25">
      <c r="A356" s="154" t="s">
        <v>103</v>
      </c>
      <c r="B356" s="190"/>
      <c r="C356" s="163" t="s">
        <v>1085</v>
      </c>
      <c r="D356" s="180" t="s">
        <v>28</v>
      </c>
      <c r="E356" s="180"/>
      <c r="F356" s="180" t="s">
        <v>350</v>
      </c>
      <c r="G356" s="180" t="s">
        <v>446</v>
      </c>
      <c r="H356" s="180"/>
      <c r="I356" s="458">
        <f t="shared" si="16"/>
        <v>7.4074074074074068E-3</v>
      </c>
      <c r="J356" s="318">
        <v>5</v>
      </c>
      <c r="K356" s="458">
        <f t="shared" si="15"/>
        <v>1.4814814814814814E-3</v>
      </c>
    </row>
    <row r="357" spans="1:11" x14ac:dyDescent="0.25">
      <c r="A357" s="148">
        <v>4</v>
      </c>
      <c r="B357" s="197" t="s">
        <v>1069</v>
      </c>
      <c r="C357" s="198"/>
      <c r="D357" s="150"/>
      <c r="E357" s="150"/>
      <c r="F357" s="150"/>
      <c r="G357" s="150"/>
      <c r="H357" s="151"/>
      <c r="I357" s="458"/>
      <c r="J357" s="318"/>
      <c r="K357" s="458"/>
    </row>
    <row r="358" spans="1:11" ht="30" x14ac:dyDescent="0.25">
      <c r="A358" s="154" t="s">
        <v>198</v>
      </c>
      <c r="B358" s="190"/>
      <c r="C358" s="163" t="s">
        <v>1086</v>
      </c>
      <c r="D358" s="180" t="s">
        <v>28</v>
      </c>
      <c r="E358" s="180"/>
      <c r="F358" s="180" t="s">
        <v>350</v>
      </c>
      <c r="G358" s="180" t="s">
        <v>1087</v>
      </c>
      <c r="H358" s="180"/>
      <c r="I358" s="458">
        <f t="shared" si="16"/>
        <v>7.4074074074074068E-3</v>
      </c>
      <c r="J358" s="318">
        <v>5</v>
      </c>
      <c r="K358" s="458">
        <f t="shared" si="15"/>
        <v>1.4814814814814814E-3</v>
      </c>
    </row>
    <row r="359" spans="1:11" ht="30" x14ac:dyDescent="0.25">
      <c r="A359" s="154" t="s">
        <v>201</v>
      </c>
      <c r="B359" s="190"/>
      <c r="C359" s="163" t="s">
        <v>1088</v>
      </c>
      <c r="D359" s="180" t="s">
        <v>28</v>
      </c>
      <c r="E359" s="180"/>
      <c r="F359" s="180" t="s">
        <v>350</v>
      </c>
      <c r="G359" s="180" t="s">
        <v>1087</v>
      </c>
      <c r="H359" s="180"/>
      <c r="I359" s="458">
        <f t="shared" si="16"/>
        <v>7.4074074074074068E-3</v>
      </c>
      <c r="J359" s="318">
        <v>5</v>
      </c>
      <c r="K359" s="458">
        <f t="shared" si="15"/>
        <v>1.4814814814814814E-3</v>
      </c>
    </row>
    <row r="360" spans="1:11" x14ac:dyDescent="0.25">
      <c r="A360" s="154" t="s">
        <v>204</v>
      </c>
      <c r="B360" s="241"/>
      <c r="C360" s="163" t="s">
        <v>1089</v>
      </c>
      <c r="D360" s="180" t="s">
        <v>28</v>
      </c>
      <c r="E360" s="180"/>
      <c r="F360" s="180" t="s">
        <v>350</v>
      </c>
      <c r="G360" s="180" t="s">
        <v>1087</v>
      </c>
      <c r="H360" s="180"/>
      <c r="I360" s="458">
        <f t="shared" si="16"/>
        <v>7.4074074074074068E-3</v>
      </c>
      <c r="J360" s="318">
        <v>5</v>
      </c>
      <c r="K360" s="458">
        <f t="shared" si="15"/>
        <v>1.4814814814814814E-3</v>
      </c>
    </row>
    <row r="361" spans="1:11" x14ac:dyDescent="0.25">
      <c r="A361" s="345">
        <v>5</v>
      </c>
      <c r="B361" s="197" t="s">
        <v>1090</v>
      </c>
      <c r="C361" s="198"/>
      <c r="D361" s="150"/>
      <c r="E361" s="150"/>
      <c r="F361" s="150"/>
      <c r="G361" s="150"/>
      <c r="H361" s="151"/>
      <c r="I361" s="458"/>
      <c r="J361" s="318"/>
      <c r="K361" s="458"/>
    </row>
    <row r="362" spans="1:11" ht="30" x14ac:dyDescent="0.25">
      <c r="A362" s="154" t="s">
        <v>211</v>
      </c>
      <c r="B362" s="190"/>
      <c r="C362" s="163" t="s">
        <v>1091</v>
      </c>
      <c r="D362" s="180" t="s">
        <v>28</v>
      </c>
      <c r="E362" s="180"/>
      <c r="F362" s="180" t="s">
        <v>350</v>
      </c>
      <c r="G362" s="180" t="s">
        <v>904</v>
      </c>
      <c r="H362" s="180"/>
      <c r="I362" s="458">
        <f t="shared" si="16"/>
        <v>7.4074074074074068E-3</v>
      </c>
      <c r="J362" s="318">
        <v>5</v>
      </c>
      <c r="K362" s="458">
        <f t="shared" si="15"/>
        <v>1.4814814814814814E-3</v>
      </c>
    </row>
    <row r="363" spans="1:11" x14ac:dyDescent="0.25">
      <c r="A363" s="345">
        <v>6</v>
      </c>
      <c r="B363" s="197" t="s">
        <v>1073</v>
      </c>
      <c r="C363" s="198"/>
      <c r="D363" s="150"/>
      <c r="E363" s="150"/>
      <c r="F363" s="150"/>
      <c r="G363" s="150"/>
      <c r="H363" s="151"/>
      <c r="I363" s="458"/>
      <c r="J363" s="318"/>
      <c r="K363" s="458"/>
    </row>
    <row r="364" spans="1:11" x14ac:dyDescent="0.25">
      <c r="A364" s="154" t="s">
        <v>154</v>
      </c>
      <c r="B364" s="190"/>
      <c r="C364" s="163" t="s">
        <v>1092</v>
      </c>
      <c r="D364" s="180" t="s">
        <v>28</v>
      </c>
      <c r="E364" s="180"/>
      <c r="F364" s="180" t="s">
        <v>350</v>
      </c>
      <c r="G364" s="180" t="s">
        <v>446</v>
      </c>
      <c r="H364" s="180"/>
      <c r="I364" s="458">
        <f t="shared" si="16"/>
        <v>7.4074074074074068E-3</v>
      </c>
      <c r="J364" s="318">
        <v>5</v>
      </c>
      <c r="K364" s="458">
        <f t="shared" si="15"/>
        <v>1.4814814814814814E-3</v>
      </c>
    </row>
    <row r="365" spans="1:11" x14ac:dyDescent="0.25">
      <c r="A365" s="154" t="s">
        <v>155</v>
      </c>
      <c r="B365" s="190"/>
      <c r="C365" s="163" t="s">
        <v>1093</v>
      </c>
      <c r="D365" s="180" t="s">
        <v>28</v>
      </c>
      <c r="E365" s="180"/>
      <c r="F365" s="180" t="s">
        <v>350</v>
      </c>
      <c r="G365" s="180" t="s">
        <v>446</v>
      </c>
      <c r="H365" s="180"/>
      <c r="I365" s="458">
        <f t="shared" si="16"/>
        <v>7.4074074074074068E-3</v>
      </c>
      <c r="J365" s="318">
        <v>5</v>
      </c>
      <c r="K365" s="458">
        <f t="shared" si="15"/>
        <v>1.4814814814814814E-3</v>
      </c>
    </row>
    <row r="366" spans="1:11" x14ac:dyDescent="0.25">
      <c r="A366" s="148">
        <v>7</v>
      </c>
      <c r="B366" s="197" t="s">
        <v>1094</v>
      </c>
      <c r="C366" s="198"/>
      <c r="D366" s="150"/>
      <c r="E366" s="150"/>
      <c r="F366" s="150"/>
      <c r="G366" s="150"/>
      <c r="H366" s="151"/>
      <c r="I366" s="458"/>
      <c r="J366" s="318"/>
      <c r="K366" s="458"/>
    </row>
    <row r="367" spans="1:11" ht="30" x14ac:dyDescent="0.25">
      <c r="A367" s="154" t="s">
        <v>232</v>
      </c>
      <c r="B367" s="190"/>
      <c r="C367" s="163" t="s">
        <v>1095</v>
      </c>
      <c r="D367" s="180" t="s">
        <v>28</v>
      </c>
      <c r="E367" s="180"/>
      <c r="F367" s="180" t="s">
        <v>350</v>
      </c>
      <c r="G367" s="180" t="s">
        <v>1087</v>
      </c>
      <c r="H367" s="180"/>
      <c r="I367" s="458">
        <f t="shared" si="16"/>
        <v>7.4074074074074068E-3</v>
      </c>
      <c r="J367" s="318">
        <v>5</v>
      </c>
      <c r="K367" s="458">
        <f t="shared" si="15"/>
        <v>1.4814814814814814E-3</v>
      </c>
    </row>
    <row r="368" spans="1:11" x14ac:dyDescent="0.25">
      <c r="A368" s="149" t="s">
        <v>915</v>
      </c>
      <c r="B368" s="238"/>
      <c r="C368" s="198"/>
      <c r="D368" s="150"/>
      <c r="E368" s="150"/>
      <c r="F368" s="150"/>
      <c r="G368" s="150"/>
      <c r="H368" s="151"/>
      <c r="I368" s="458"/>
      <c r="J368" s="318"/>
      <c r="K368" s="458"/>
    </row>
    <row r="369" spans="1:11" x14ac:dyDescent="0.25">
      <c r="A369" s="148">
        <v>1</v>
      </c>
      <c r="B369" s="197" t="s">
        <v>1096</v>
      </c>
      <c r="C369" s="198"/>
      <c r="D369" s="150"/>
      <c r="E369" s="150"/>
      <c r="F369" s="150"/>
      <c r="G369" s="150"/>
      <c r="H369" s="151"/>
      <c r="I369" s="458"/>
      <c r="J369" s="318"/>
      <c r="K369" s="458"/>
    </row>
    <row r="370" spans="1:11" x14ac:dyDescent="0.25">
      <c r="A370" s="154" t="s">
        <v>67</v>
      </c>
      <c r="B370" s="190"/>
      <c r="C370" s="163" t="s">
        <v>1097</v>
      </c>
      <c r="D370" s="180" t="s">
        <v>28</v>
      </c>
      <c r="E370" s="180"/>
      <c r="F370" s="180" t="s">
        <v>350</v>
      </c>
      <c r="G370" s="180" t="s">
        <v>446</v>
      </c>
      <c r="H370" s="180"/>
      <c r="I370" s="458">
        <f t="shared" si="16"/>
        <v>7.4074074074074068E-3</v>
      </c>
      <c r="J370" s="318">
        <v>5</v>
      </c>
      <c r="K370" s="458">
        <f t="shared" si="15"/>
        <v>1.4814814814814814E-3</v>
      </c>
    </row>
    <row r="371" spans="1:11" x14ac:dyDescent="0.25">
      <c r="A371" s="154" t="s">
        <v>80</v>
      </c>
      <c r="B371" s="190"/>
      <c r="C371" s="163" t="s">
        <v>1098</v>
      </c>
      <c r="D371" s="180" t="s">
        <v>28</v>
      </c>
      <c r="E371" s="180"/>
      <c r="F371" s="180" t="s">
        <v>350</v>
      </c>
      <c r="G371" s="180" t="s">
        <v>446</v>
      </c>
      <c r="H371" s="180"/>
      <c r="I371" s="458">
        <f t="shared" si="16"/>
        <v>7.4074074074074068E-3</v>
      </c>
      <c r="J371" s="318">
        <v>5</v>
      </c>
      <c r="K371" s="458">
        <f t="shared" si="15"/>
        <v>1.4814814814814814E-3</v>
      </c>
    </row>
    <row r="372" spans="1:11" x14ac:dyDescent="0.25">
      <c r="A372" s="148">
        <v>2</v>
      </c>
      <c r="B372" s="197" t="s">
        <v>1099</v>
      </c>
      <c r="C372" s="198"/>
      <c r="D372" s="150"/>
      <c r="E372" s="150"/>
      <c r="F372" s="150"/>
      <c r="G372" s="150"/>
      <c r="H372" s="151"/>
      <c r="I372" s="458"/>
      <c r="J372" s="318"/>
      <c r="K372" s="458"/>
    </row>
    <row r="373" spans="1:11" x14ac:dyDescent="0.25">
      <c r="A373" s="154" t="s">
        <v>32</v>
      </c>
      <c r="B373" s="190"/>
      <c r="C373" s="163" t="s">
        <v>1100</v>
      </c>
      <c r="D373" s="180" t="s">
        <v>28</v>
      </c>
      <c r="E373" s="180"/>
      <c r="F373" s="180" t="s">
        <v>350</v>
      </c>
      <c r="G373" s="180" t="s">
        <v>446</v>
      </c>
      <c r="H373" s="180"/>
      <c r="I373" s="458">
        <f t="shared" si="16"/>
        <v>7.4074074074074068E-3</v>
      </c>
      <c r="J373" s="318">
        <v>5</v>
      </c>
      <c r="K373" s="458">
        <f t="shared" si="15"/>
        <v>1.4814814814814814E-3</v>
      </c>
    </row>
    <row r="374" spans="1:11" x14ac:dyDescent="0.25">
      <c r="A374" s="154" t="s">
        <v>90</v>
      </c>
      <c r="B374" s="190"/>
      <c r="C374" s="163" t="s">
        <v>1101</v>
      </c>
      <c r="D374" s="180" t="s">
        <v>28</v>
      </c>
      <c r="E374" s="180"/>
      <c r="F374" s="180" t="s">
        <v>350</v>
      </c>
      <c r="G374" s="180" t="s">
        <v>446</v>
      </c>
      <c r="H374" s="180"/>
      <c r="I374" s="458">
        <f t="shared" si="16"/>
        <v>7.4074074074074068E-3</v>
      </c>
      <c r="J374" s="318">
        <v>5</v>
      </c>
      <c r="K374" s="458">
        <f t="shared" si="15"/>
        <v>1.4814814814814814E-3</v>
      </c>
    </row>
    <row r="375" spans="1:11" x14ac:dyDescent="0.25">
      <c r="A375" s="148">
        <v>3</v>
      </c>
      <c r="B375" s="197" t="s">
        <v>1102</v>
      </c>
      <c r="C375" s="198"/>
      <c r="D375" s="150"/>
      <c r="E375" s="150"/>
      <c r="F375" s="150"/>
      <c r="G375" s="150"/>
      <c r="H375" s="151"/>
      <c r="I375" s="458"/>
      <c r="J375" s="318"/>
      <c r="K375" s="458"/>
    </row>
    <row r="376" spans="1:11" x14ac:dyDescent="0.25">
      <c r="A376" s="154" t="s">
        <v>103</v>
      </c>
      <c r="B376" s="190"/>
      <c r="C376" s="163" t="s">
        <v>1103</v>
      </c>
      <c r="D376" s="180" t="s">
        <v>28</v>
      </c>
      <c r="E376" s="180"/>
      <c r="F376" s="180" t="s">
        <v>350</v>
      </c>
      <c r="G376" s="180" t="s">
        <v>446</v>
      </c>
      <c r="H376" s="180"/>
      <c r="I376" s="458">
        <f t="shared" si="16"/>
        <v>7.4074074074074068E-3</v>
      </c>
      <c r="J376" s="318">
        <v>5</v>
      </c>
      <c r="K376" s="458">
        <f t="shared" si="15"/>
        <v>1.4814814814814814E-3</v>
      </c>
    </row>
    <row r="377" spans="1:11" x14ac:dyDescent="0.25">
      <c r="A377" s="154" t="s">
        <v>192</v>
      </c>
      <c r="B377" s="190"/>
      <c r="C377" s="163" t="s">
        <v>1104</v>
      </c>
      <c r="D377" s="180" t="s">
        <v>28</v>
      </c>
      <c r="E377" s="180"/>
      <c r="F377" s="180" t="s">
        <v>350</v>
      </c>
      <c r="G377" s="180" t="s">
        <v>446</v>
      </c>
      <c r="H377" s="180"/>
      <c r="I377" s="458">
        <f t="shared" si="16"/>
        <v>7.4074074074074068E-3</v>
      </c>
      <c r="J377" s="318">
        <v>5</v>
      </c>
      <c r="K377" s="458">
        <f t="shared" si="15"/>
        <v>1.4814814814814814E-3</v>
      </c>
    </row>
    <row r="378" spans="1:11" x14ac:dyDescent="0.25">
      <c r="A378" s="148">
        <v>4</v>
      </c>
      <c r="B378" s="197" t="s">
        <v>1105</v>
      </c>
      <c r="C378" s="198"/>
      <c r="D378" s="150"/>
      <c r="E378" s="150"/>
      <c r="F378" s="150"/>
      <c r="G378" s="150"/>
      <c r="H378" s="151"/>
      <c r="I378" s="458"/>
      <c r="J378" s="318"/>
      <c r="K378" s="458"/>
    </row>
    <row r="379" spans="1:11" x14ac:dyDescent="0.25">
      <c r="A379" s="154" t="s">
        <v>198</v>
      </c>
      <c r="B379" s="190"/>
      <c r="C379" s="163" t="s">
        <v>1106</v>
      </c>
      <c r="D379" s="180" t="s">
        <v>28</v>
      </c>
      <c r="E379" s="180"/>
      <c r="F379" s="180" t="s">
        <v>350</v>
      </c>
      <c r="G379" s="180" t="s">
        <v>446</v>
      </c>
      <c r="H379" s="180"/>
      <c r="I379" s="458">
        <f t="shared" si="16"/>
        <v>7.4074074074074068E-3</v>
      </c>
      <c r="J379" s="318">
        <v>5</v>
      </c>
      <c r="K379" s="458">
        <f t="shared" si="15"/>
        <v>1.4814814814814814E-3</v>
      </c>
    </row>
    <row r="380" spans="1:11" x14ac:dyDescent="0.25">
      <c r="A380" s="154" t="s">
        <v>201</v>
      </c>
      <c r="B380" s="190"/>
      <c r="C380" s="163" t="s">
        <v>1107</v>
      </c>
      <c r="D380" s="180" t="s">
        <v>28</v>
      </c>
      <c r="E380" s="180"/>
      <c r="F380" s="180" t="s">
        <v>350</v>
      </c>
      <c r="G380" s="180" t="s">
        <v>446</v>
      </c>
      <c r="H380" s="180"/>
      <c r="I380" s="458">
        <f t="shared" si="16"/>
        <v>7.4074074074074068E-3</v>
      </c>
      <c r="J380" s="318">
        <v>5</v>
      </c>
      <c r="K380" s="458">
        <f t="shared" si="15"/>
        <v>1.4814814814814814E-3</v>
      </c>
    </row>
    <row r="381" spans="1:11" x14ac:dyDescent="0.25">
      <c r="A381" s="148">
        <v>5</v>
      </c>
      <c r="B381" s="197" t="s">
        <v>1108</v>
      </c>
      <c r="C381" s="198"/>
      <c r="D381" s="150"/>
      <c r="E381" s="150"/>
      <c r="F381" s="150"/>
      <c r="G381" s="150"/>
      <c r="H381" s="151"/>
      <c r="I381" s="458"/>
      <c r="J381" s="318"/>
      <c r="K381" s="458"/>
    </row>
    <row r="382" spans="1:11" x14ac:dyDescent="0.25">
      <c r="A382" s="154" t="s">
        <v>211</v>
      </c>
      <c r="B382" s="190"/>
      <c r="C382" s="163" t="s">
        <v>1109</v>
      </c>
      <c r="D382" s="180" t="s">
        <v>28</v>
      </c>
      <c r="E382" s="180"/>
      <c r="F382" s="180" t="s">
        <v>350</v>
      </c>
      <c r="G382" s="180" t="s">
        <v>446</v>
      </c>
      <c r="H382" s="180"/>
      <c r="I382" s="458">
        <f t="shared" si="16"/>
        <v>7.4074074074074068E-3</v>
      </c>
      <c r="J382" s="318">
        <v>5</v>
      </c>
      <c r="K382" s="458">
        <f t="shared" si="15"/>
        <v>1.4814814814814814E-3</v>
      </c>
    </row>
    <row r="383" spans="1:11" x14ac:dyDescent="0.25">
      <c r="A383" s="154" t="s">
        <v>214</v>
      </c>
      <c r="B383" s="190"/>
      <c r="C383" s="163" t="s">
        <v>1110</v>
      </c>
      <c r="D383" s="180" t="s">
        <v>28</v>
      </c>
      <c r="E383" s="180"/>
      <c r="F383" s="180" t="s">
        <v>350</v>
      </c>
      <c r="G383" s="180" t="s">
        <v>446</v>
      </c>
      <c r="H383" s="180"/>
      <c r="I383" s="458">
        <f t="shared" si="16"/>
        <v>7.4074074074074068E-3</v>
      </c>
      <c r="J383" s="318">
        <v>5</v>
      </c>
      <c r="K383" s="458">
        <f t="shared" si="15"/>
        <v>1.4814814814814814E-3</v>
      </c>
    </row>
    <row r="384" spans="1:11" x14ac:dyDescent="0.25">
      <c r="A384" s="148">
        <v>6</v>
      </c>
      <c r="B384" s="197" t="s">
        <v>1111</v>
      </c>
      <c r="C384" s="198"/>
      <c r="D384" s="150"/>
      <c r="E384" s="150"/>
      <c r="F384" s="150"/>
      <c r="G384" s="150"/>
      <c r="H384" s="151"/>
      <c r="I384" s="458"/>
      <c r="J384" s="318"/>
      <c r="K384" s="458"/>
    </row>
    <row r="385" spans="1:11" x14ac:dyDescent="0.25">
      <c r="A385" s="154" t="s">
        <v>154</v>
      </c>
      <c r="B385" s="190"/>
      <c r="C385" s="163" t="s">
        <v>1112</v>
      </c>
      <c r="D385" s="180" t="s">
        <v>28</v>
      </c>
      <c r="E385" s="180"/>
      <c r="F385" s="180" t="s">
        <v>350</v>
      </c>
      <c r="G385" s="180" t="s">
        <v>446</v>
      </c>
      <c r="H385" s="180"/>
      <c r="I385" s="458">
        <f t="shared" si="16"/>
        <v>7.4074074074074068E-3</v>
      </c>
      <c r="J385" s="318">
        <v>5</v>
      </c>
      <c r="K385" s="458">
        <f t="shared" ref="K385:K447" si="17">I385/J385</f>
        <v>1.4814814814814814E-3</v>
      </c>
    </row>
    <row r="386" spans="1:11" x14ac:dyDescent="0.25">
      <c r="A386" s="149" t="s">
        <v>933</v>
      </c>
      <c r="B386" s="238"/>
      <c r="C386" s="198"/>
      <c r="D386" s="150"/>
      <c r="E386" s="150"/>
      <c r="F386" s="150"/>
      <c r="G386" s="150"/>
      <c r="H386" s="151"/>
      <c r="I386" s="458"/>
      <c r="J386" s="318"/>
      <c r="K386" s="458"/>
    </row>
    <row r="387" spans="1:11" x14ac:dyDescent="0.25">
      <c r="A387" s="148">
        <v>1</v>
      </c>
      <c r="B387" s="197" t="s">
        <v>1113</v>
      </c>
      <c r="C387" s="198"/>
      <c r="D387" s="150"/>
      <c r="E387" s="150"/>
      <c r="F387" s="150"/>
      <c r="G387" s="150"/>
      <c r="H387" s="151"/>
      <c r="I387" s="458"/>
      <c r="J387" s="318"/>
      <c r="K387" s="458"/>
    </row>
    <row r="388" spans="1:11" x14ac:dyDescent="0.25">
      <c r="A388" s="154" t="s">
        <v>67</v>
      </c>
      <c r="B388" s="190"/>
      <c r="C388" s="163" t="s">
        <v>352</v>
      </c>
      <c r="D388" s="180" t="s">
        <v>28</v>
      </c>
      <c r="E388" s="180"/>
      <c r="F388" s="180" t="s">
        <v>350</v>
      </c>
      <c r="G388" s="180" t="s">
        <v>446</v>
      </c>
      <c r="H388" s="180"/>
      <c r="I388" s="458">
        <f t="shared" si="16"/>
        <v>7.4074074074074068E-3</v>
      </c>
      <c r="J388" s="318">
        <v>5</v>
      </c>
      <c r="K388" s="458">
        <f t="shared" si="17"/>
        <v>1.4814814814814814E-3</v>
      </c>
    </row>
    <row r="389" spans="1:11" x14ac:dyDescent="0.25">
      <c r="A389" s="148">
        <v>2</v>
      </c>
      <c r="B389" s="242" t="s">
        <v>1114</v>
      </c>
      <c r="C389" s="243"/>
      <c r="D389" s="142"/>
      <c r="E389" s="142"/>
      <c r="F389" s="142"/>
      <c r="G389" s="142"/>
      <c r="H389" s="350"/>
      <c r="I389" s="458"/>
      <c r="J389" s="318"/>
      <c r="K389" s="458"/>
    </row>
    <row r="390" spans="1:11" x14ac:dyDescent="0.25">
      <c r="A390" s="154" t="s">
        <v>32</v>
      </c>
      <c r="B390" s="190"/>
      <c r="C390" s="163" t="s">
        <v>1115</v>
      </c>
      <c r="D390" s="180" t="s">
        <v>28</v>
      </c>
      <c r="E390" s="180"/>
      <c r="F390" s="180" t="s">
        <v>350</v>
      </c>
      <c r="G390" s="180" t="s">
        <v>446</v>
      </c>
      <c r="H390" s="180"/>
      <c r="I390" s="458">
        <f t="shared" si="16"/>
        <v>7.4074074074074068E-3</v>
      </c>
      <c r="J390" s="318">
        <v>5</v>
      </c>
      <c r="K390" s="458">
        <f t="shared" si="17"/>
        <v>1.4814814814814814E-3</v>
      </c>
    </row>
    <row r="391" spans="1:11" x14ac:dyDescent="0.25">
      <c r="A391" s="148">
        <v>3</v>
      </c>
      <c r="B391" s="197" t="s">
        <v>1116</v>
      </c>
      <c r="C391" s="198"/>
      <c r="D391" s="150"/>
      <c r="E391" s="150"/>
      <c r="F391" s="150"/>
      <c r="G391" s="150"/>
      <c r="H391" s="151"/>
      <c r="I391" s="458"/>
      <c r="J391" s="318"/>
      <c r="K391" s="458"/>
    </row>
    <row r="392" spans="1:11" x14ac:dyDescent="0.25">
      <c r="A392" s="154" t="s">
        <v>103</v>
      </c>
      <c r="B392" s="190"/>
      <c r="C392" s="163" t="s">
        <v>1117</v>
      </c>
      <c r="D392" s="180" t="s">
        <v>28</v>
      </c>
      <c r="E392" s="180"/>
      <c r="F392" s="180" t="s">
        <v>350</v>
      </c>
      <c r="G392" s="180" t="s">
        <v>446</v>
      </c>
      <c r="H392" s="180"/>
      <c r="I392" s="458">
        <f t="shared" si="16"/>
        <v>7.4074074074074068E-3</v>
      </c>
      <c r="J392" s="318">
        <v>5</v>
      </c>
      <c r="K392" s="458">
        <f t="shared" si="17"/>
        <v>1.4814814814814814E-3</v>
      </c>
    </row>
    <row r="393" spans="1:11" x14ac:dyDescent="0.25">
      <c r="A393" s="154" t="s">
        <v>192</v>
      </c>
      <c r="B393" s="190"/>
      <c r="C393" s="163" t="s">
        <v>1118</v>
      </c>
      <c r="D393" s="180" t="s">
        <v>28</v>
      </c>
      <c r="E393" s="180"/>
      <c r="F393" s="180" t="s">
        <v>350</v>
      </c>
      <c r="G393" s="180" t="s">
        <v>446</v>
      </c>
      <c r="H393" s="180"/>
      <c r="I393" s="458">
        <f t="shared" si="16"/>
        <v>7.4074074074074068E-3</v>
      </c>
      <c r="J393" s="318">
        <v>5</v>
      </c>
      <c r="K393" s="458">
        <f t="shared" si="17"/>
        <v>1.4814814814814814E-3</v>
      </c>
    </row>
    <row r="394" spans="1:11" x14ac:dyDescent="0.25">
      <c r="A394" s="148">
        <v>4</v>
      </c>
      <c r="B394" s="197" t="s">
        <v>1119</v>
      </c>
      <c r="C394" s="198"/>
      <c r="D394" s="150"/>
      <c r="E394" s="150"/>
      <c r="F394" s="150"/>
      <c r="G394" s="150"/>
      <c r="H394" s="151"/>
      <c r="I394" s="458"/>
      <c r="J394" s="318"/>
      <c r="K394" s="458"/>
    </row>
    <row r="395" spans="1:11" x14ac:dyDescent="0.25">
      <c r="A395" s="154" t="s">
        <v>198</v>
      </c>
      <c r="B395" s="190"/>
      <c r="C395" s="163" t="s">
        <v>1120</v>
      </c>
      <c r="D395" s="180" t="s">
        <v>28</v>
      </c>
      <c r="E395" s="180"/>
      <c r="F395" s="180" t="s">
        <v>350</v>
      </c>
      <c r="G395" s="180" t="s">
        <v>446</v>
      </c>
      <c r="H395" s="180"/>
      <c r="I395" s="458">
        <f t="shared" si="16"/>
        <v>7.4074074074074068E-3</v>
      </c>
      <c r="J395" s="318">
        <v>5</v>
      </c>
      <c r="K395" s="458">
        <f t="shared" si="17"/>
        <v>1.4814814814814814E-3</v>
      </c>
    </row>
    <row r="396" spans="1:11" x14ac:dyDescent="0.25">
      <c r="A396" s="148">
        <v>5</v>
      </c>
      <c r="B396" s="197" t="s">
        <v>1121</v>
      </c>
      <c r="C396" s="198"/>
      <c r="D396" s="150"/>
      <c r="E396" s="150"/>
      <c r="F396" s="150"/>
      <c r="G396" s="150"/>
      <c r="H396" s="151"/>
      <c r="I396" s="458"/>
      <c r="J396" s="318"/>
      <c r="K396" s="458"/>
    </row>
    <row r="397" spans="1:11" ht="30" x14ac:dyDescent="0.25">
      <c r="A397" s="154" t="s">
        <v>211</v>
      </c>
      <c r="B397" s="190"/>
      <c r="C397" s="163" t="s">
        <v>1122</v>
      </c>
      <c r="D397" s="180" t="s">
        <v>28</v>
      </c>
      <c r="E397" s="180"/>
      <c r="F397" s="180" t="s">
        <v>350</v>
      </c>
      <c r="G397" s="180" t="s">
        <v>446</v>
      </c>
      <c r="H397" s="180"/>
      <c r="I397" s="458">
        <f t="shared" si="16"/>
        <v>7.4074074074074068E-3</v>
      </c>
      <c r="J397" s="318">
        <v>5</v>
      </c>
      <c r="K397" s="458">
        <f t="shared" si="17"/>
        <v>1.4814814814814814E-3</v>
      </c>
    </row>
    <row r="398" spans="1:11" x14ac:dyDescent="0.25">
      <c r="A398" s="149" t="s">
        <v>1007</v>
      </c>
      <c r="B398" s="238"/>
      <c r="C398" s="198"/>
      <c r="D398" s="150"/>
      <c r="E398" s="150"/>
      <c r="F398" s="150"/>
      <c r="G398" s="150"/>
      <c r="H398" s="151"/>
      <c r="I398" s="458"/>
      <c r="J398" s="318"/>
      <c r="K398" s="458"/>
    </row>
    <row r="399" spans="1:11" x14ac:dyDescent="0.25">
      <c r="A399" s="148">
        <v>1</v>
      </c>
      <c r="B399" s="197" t="s">
        <v>1123</v>
      </c>
      <c r="C399" s="198"/>
      <c r="D399" s="150"/>
      <c r="E399" s="150"/>
      <c r="F399" s="150"/>
      <c r="G399" s="150"/>
      <c r="H399" s="151"/>
      <c r="I399" s="458"/>
      <c r="J399" s="318"/>
      <c r="K399" s="458"/>
    </row>
    <row r="400" spans="1:11" x14ac:dyDescent="0.25">
      <c r="A400" s="154" t="s">
        <v>67</v>
      </c>
      <c r="B400" s="190"/>
      <c r="C400" s="163" t="s">
        <v>1124</v>
      </c>
      <c r="D400" s="180" t="s">
        <v>28</v>
      </c>
      <c r="E400" s="180"/>
      <c r="F400" s="180" t="s">
        <v>350</v>
      </c>
      <c r="G400" s="180" t="s">
        <v>446</v>
      </c>
      <c r="H400" s="180"/>
      <c r="I400" s="458">
        <f t="shared" si="16"/>
        <v>7.4074074074074068E-3</v>
      </c>
      <c r="J400" s="318">
        <v>5</v>
      </c>
      <c r="K400" s="458">
        <f t="shared" si="17"/>
        <v>1.4814814814814814E-3</v>
      </c>
    </row>
    <row r="401" spans="1:11" x14ac:dyDescent="0.25">
      <c r="A401" s="148">
        <v>2</v>
      </c>
      <c r="B401" s="197" t="s">
        <v>1125</v>
      </c>
      <c r="C401" s="198"/>
      <c r="D401" s="150"/>
      <c r="E401" s="150"/>
      <c r="F401" s="150"/>
      <c r="G401" s="150"/>
      <c r="H401" s="151"/>
      <c r="I401" s="458"/>
      <c r="J401" s="318"/>
      <c r="K401" s="458"/>
    </row>
    <row r="402" spans="1:11" x14ac:dyDescent="0.25">
      <c r="A402" s="154" t="s">
        <v>32</v>
      </c>
      <c r="B402" s="190"/>
      <c r="C402" s="163" t="s">
        <v>1126</v>
      </c>
      <c r="D402" s="180" t="s">
        <v>28</v>
      </c>
      <c r="E402" s="180"/>
      <c r="F402" s="180" t="s">
        <v>350</v>
      </c>
      <c r="G402" s="180" t="s">
        <v>446</v>
      </c>
      <c r="H402" s="180"/>
      <c r="I402" s="458">
        <f t="shared" si="16"/>
        <v>7.4074074074074068E-3</v>
      </c>
      <c r="J402" s="318">
        <v>5</v>
      </c>
      <c r="K402" s="458">
        <f t="shared" si="17"/>
        <v>1.4814814814814814E-3</v>
      </c>
    </row>
    <row r="403" spans="1:11" x14ac:dyDescent="0.25">
      <c r="A403" s="148">
        <v>3</v>
      </c>
      <c r="B403" s="197" t="s">
        <v>1127</v>
      </c>
      <c r="C403" s="198"/>
      <c r="D403" s="150"/>
      <c r="E403" s="150"/>
      <c r="F403" s="150"/>
      <c r="G403" s="150"/>
      <c r="H403" s="151"/>
      <c r="I403" s="458"/>
      <c r="J403" s="318"/>
      <c r="K403" s="458"/>
    </row>
    <row r="404" spans="1:11" x14ac:dyDescent="0.25">
      <c r="A404" s="154" t="s">
        <v>103</v>
      </c>
      <c r="B404" s="190"/>
      <c r="C404" s="163" t="s">
        <v>1128</v>
      </c>
      <c r="D404" s="180" t="s">
        <v>28</v>
      </c>
      <c r="E404" s="180"/>
      <c r="F404" s="180" t="s">
        <v>350</v>
      </c>
      <c r="G404" s="180" t="s">
        <v>446</v>
      </c>
      <c r="H404" s="180"/>
      <c r="I404" s="458">
        <f t="shared" si="16"/>
        <v>7.4074074074074068E-3</v>
      </c>
      <c r="J404" s="318">
        <v>5</v>
      </c>
      <c r="K404" s="458">
        <f t="shared" si="17"/>
        <v>1.4814814814814814E-3</v>
      </c>
    </row>
    <row r="405" spans="1:11" x14ac:dyDescent="0.25">
      <c r="A405" s="148">
        <v>4</v>
      </c>
      <c r="B405" s="197" t="s">
        <v>1129</v>
      </c>
      <c r="C405" s="198"/>
      <c r="D405" s="150"/>
      <c r="E405" s="150"/>
      <c r="F405" s="150"/>
      <c r="G405" s="150"/>
      <c r="H405" s="151"/>
      <c r="I405" s="458"/>
      <c r="J405" s="318"/>
      <c r="K405" s="458"/>
    </row>
    <row r="406" spans="1:11" x14ac:dyDescent="0.25">
      <c r="A406" s="154" t="s">
        <v>198</v>
      </c>
      <c r="B406" s="190"/>
      <c r="C406" s="163" t="s">
        <v>1130</v>
      </c>
      <c r="D406" s="180" t="s">
        <v>28</v>
      </c>
      <c r="E406" s="180"/>
      <c r="F406" s="180" t="s">
        <v>350</v>
      </c>
      <c r="G406" s="180" t="s">
        <v>446</v>
      </c>
      <c r="H406" s="180"/>
      <c r="I406" s="458">
        <f t="shared" si="16"/>
        <v>7.4074074074074068E-3</v>
      </c>
      <c r="J406" s="318">
        <v>5</v>
      </c>
      <c r="K406" s="458">
        <f t="shared" si="17"/>
        <v>1.4814814814814814E-3</v>
      </c>
    </row>
    <row r="407" spans="1:11" x14ac:dyDescent="0.25">
      <c r="A407" s="148">
        <v>5</v>
      </c>
      <c r="B407" s="197" t="s">
        <v>1131</v>
      </c>
      <c r="C407" s="198"/>
      <c r="D407" s="150"/>
      <c r="E407" s="150"/>
      <c r="F407" s="150"/>
      <c r="G407" s="150"/>
      <c r="H407" s="151"/>
      <c r="I407" s="458"/>
      <c r="J407" s="318"/>
      <c r="K407" s="458"/>
    </row>
    <row r="408" spans="1:11" ht="30" x14ac:dyDescent="0.25">
      <c r="A408" s="154" t="s">
        <v>211</v>
      </c>
      <c r="B408" s="190"/>
      <c r="C408" s="163" t="s">
        <v>1132</v>
      </c>
      <c r="D408" s="180" t="s">
        <v>28</v>
      </c>
      <c r="E408" s="180"/>
      <c r="F408" s="180" t="s">
        <v>350</v>
      </c>
      <c r="G408" s="180" t="s">
        <v>446</v>
      </c>
      <c r="H408" s="180"/>
      <c r="I408" s="458">
        <f t="shared" si="16"/>
        <v>7.4074074074074068E-3</v>
      </c>
      <c r="J408" s="318">
        <v>5</v>
      </c>
      <c r="K408" s="458">
        <f t="shared" si="17"/>
        <v>1.4814814814814814E-3</v>
      </c>
    </row>
    <row r="409" spans="1:11" ht="30" x14ac:dyDescent="0.25">
      <c r="A409" s="154" t="s">
        <v>214</v>
      </c>
      <c r="B409" s="190"/>
      <c r="C409" s="163" t="s">
        <v>1133</v>
      </c>
      <c r="D409" s="180" t="s">
        <v>28</v>
      </c>
      <c r="E409" s="180"/>
      <c r="F409" s="180" t="s">
        <v>350</v>
      </c>
      <c r="G409" s="180" t="s">
        <v>446</v>
      </c>
      <c r="H409" s="180"/>
      <c r="I409" s="458">
        <f t="shared" si="16"/>
        <v>7.4074074074074068E-3</v>
      </c>
      <c r="J409" s="318">
        <v>5</v>
      </c>
      <c r="K409" s="458">
        <f t="shared" si="17"/>
        <v>1.4814814814814814E-3</v>
      </c>
    </row>
    <row r="410" spans="1:11" x14ac:dyDescent="0.25">
      <c r="A410" s="148">
        <v>6</v>
      </c>
      <c r="B410" s="197" t="s">
        <v>1134</v>
      </c>
      <c r="C410" s="198"/>
      <c r="D410" s="150"/>
      <c r="E410" s="150"/>
      <c r="F410" s="150"/>
      <c r="G410" s="150"/>
      <c r="H410" s="151"/>
      <c r="I410" s="458"/>
      <c r="J410" s="318"/>
      <c r="K410" s="458"/>
    </row>
    <row r="411" spans="1:11" ht="30" x14ac:dyDescent="0.25">
      <c r="A411" s="154" t="s">
        <v>154</v>
      </c>
      <c r="B411" s="190"/>
      <c r="C411" s="163" t="s">
        <v>1135</v>
      </c>
      <c r="D411" s="180" t="s">
        <v>28</v>
      </c>
      <c r="E411" s="180"/>
      <c r="F411" s="180" t="s">
        <v>350</v>
      </c>
      <c r="G411" s="180" t="s">
        <v>446</v>
      </c>
      <c r="H411" s="180"/>
      <c r="I411" s="458">
        <f t="shared" si="16"/>
        <v>7.4074074074074068E-3</v>
      </c>
      <c r="J411" s="318">
        <v>5</v>
      </c>
      <c r="K411" s="458">
        <f t="shared" si="17"/>
        <v>1.4814814814814814E-3</v>
      </c>
    </row>
    <row r="412" spans="1:11" x14ac:dyDescent="0.25">
      <c r="A412" s="154" t="s">
        <v>155</v>
      </c>
      <c r="B412" s="190"/>
      <c r="C412" s="163" t="s">
        <v>1136</v>
      </c>
      <c r="D412" s="180" t="s">
        <v>28</v>
      </c>
      <c r="E412" s="180"/>
      <c r="F412" s="180" t="s">
        <v>350</v>
      </c>
      <c r="G412" s="180" t="s">
        <v>446</v>
      </c>
      <c r="H412" s="180"/>
      <c r="I412" s="458">
        <f t="shared" si="16"/>
        <v>7.4074074074074068E-3</v>
      </c>
      <c r="J412" s="318">
        <v>5</v>
      </c>
      <c r="K412" s="458">
        <f t="shared" si="17"/>
        <v>1.4814814814814814E-3</v>
      </c>
    </row>
    <row r="413" spans="1:11" x14ac:dyDescent="0.25">
      <c r="A413" s="148">
        <v>7</v>
      </c>
      <c r="B413" s="197" t="s">
        <v>1137</v>
      </c>
      <c r="C413" s="198"/>
      <c r="D413" s="150"/>
      <c r="E413" s="150"/>
      <c r="F413" s="150"/>
      <c r="G413" s="150"/>
      <c r="H413" s="151"/>
      <c r="I413" s="458"/>
      <c r="J413" s="318"/>
      <c r="K413" s="458"/>
    </row>
    <row r="414" spans="1:11" x14ac:dyDescent="0.25">
      <c r="A414" s="154" t="s">
        <v>232</v>
      </c>
      <c r="B414" s="190"/>
      <c r="C414" s="163" t="s">
        <v>1138</v>
      </c>
      <c r="D414" s="180" t="s">
        <v>28</v>
      </c>
      <c r="E414" s="180"/>
      <c r="F414" s="180" t="s">
        <v>350</v>
      </c>
      <c r="G414" s="180" t="s">
        <v>446</v>
      </c>
      <c r="H414" s="180"/>
      <c r="I414" s="458">
        <f t="shared" si="16"/>
        <v>7.4074074074074068E-3</v>
      </c>
      <c r="J414" s="318">
        <v>5</v>
      </c>
      <c r="K414" s="458">
        <f t="shared" si="17"/>
        <v>1.4814814814814814E-3</v>
      </c>
    </row>
    <row r="415" spans="1:11" x14ac:dyDescent="0.25">
      <c r="A415" s="154" t="s">
        <v>235</v>
      </c>
      <c r="B415" s="190"/>
      <c r="C415" s="163" t="s">
        <v>1139</v>
      </c>
      <c r="D415" s="180" t="s">
        <v>28</v>
      </c>
      <c r="E415" s="180"/>
      <c r="F415" s="180" t="s">
        <v>350</v>
      </c>
      <c r="G415" s="180" t="s">
        <v>446</v>
      </c>
      <c r="H415" s="180"/>
      <c r="I415" s="458">
        <f t="shared" si="16"/>
        <v>7.4074074074074068E-3</v>
      </c>
      <c r="J415" s="318">
        <v>5</v>
      </c>
      <c r="K415" s="458">
        <f t="shared" si="17"/>
        <v>1.4814814814814814E-3</v>
      </c>
    </row>
    <row r="416" spans="1:11" x14ac:dyDescent="0.25">
      <c r="A416" s="148">
        <v>8</v>
      </c>
      <c r="B416" s="197" t="s">
        <v>1140</v>
      </c>
      <c r="C416" s="198"/>
      <c r="D416" s="150"/>
      <c r="E416" s="150"/>
      <c r="F416" s="150"/>
      <c r="G416" s="150"/>
      <c r="H416" s="151"/>
      <c r="I416" s="458"/>
      <c r="J416" s="318"/>
      <c r="K416" s="458"/>
    </row>
    <row r="417" spans="1:11" ht="30" x14ac:dyDescent="0.25">
      <c r="A417" s="154" t="s">
        <v>242</v>
      </c>
      <c r="B417" s="190"/>
      <c r="C417" s="163" t="s">
        <v>1141</v>
      </c>
      <c r="D417" s="180" t="s">
        <v>28</v>
      </c>
      <c r="E417" s="180"/>
      <c r="F417" s="180" t="s">
        <v>350</v>
      </c>
      <c r="G417" s="180" t="s">
        <v>446</v>
      </c>
      <c r="H417" s="180"/>
      <c r="I417" s="458">
        <f t="shared" si="16"/>
        <v>7.4074074074074068E-3</v>
      </c>
      <c r="J417" s="318">
        <v>5</v>
      </c>
      <c r="K417" s="458">
        <f t="shared" si="17"/>
        <v>1.4814814814814814E-3</v>
      </c>
    </row>
    <row r="418" spans="1:11" ht="30" x14ac:dyDescent="0.25">
      <c r="A418" s="154" t="s">
        <v>617</v>
      </c>
      <c r="B418" s="190"/>
      <c r="C418" s="163" t="s">
        <v>1142</v>
      </c>
      <c r="D418" s="180" t="s">
        <v>28</v>
      </c>
      <c r="E418" s="180"/>
      <c r="F418" s="180" t="s">
        <v>350</v>
      </c>
      <c r="G418" s="180" t="s">
        <v>446</v>
      </c>
      <c r="H418" s="180"/>
      <c r="I418" s="458">
        <f t="shared" ref="I418:I452" si="18">1/3/45</f>
        <v>7.4074074074074068E-3</v>
      </c>
      <c r="J418" s="318">
        <v>5</v>
      </c>
      <c r="K418" s="458">
        <f t="shared" si="17"/>
        <v>1.4814814814814814E-3</v>
      </c>
    </row>
    <row r="419" spans="1:11" x14ac:dyDescent="0.25">
      <c r="A419" s="148">
        <v>9</v>
      </c>
      <c r="B419" s="197" t="s">
        <v>1143</v>
      </c>
      <c r="C419" s="198"/>
      <c r="D419" s="150"/>
      <c r="E419" s="150"/>
      <c r="F419" s="150"/>
      <c r="G419" s="150"/>
      <c r="H419" s="151"/>
      <c r="I419" s="458"/>
      <c r="J419" s="318"/>
      <c r="K419" s="458"/>
    </row>
    <row r="420" spans="1:11" x14ac:dyDescent="0.25">
      <c r="A420" s="154" t="s">
        <v>246</v>
      </c>
      <c r="B420" s="190"/>
      <c r="C420" s="163" t="s">
        <v>379</v>
      </c>
      <c r="D420" s="180" t="s">
        <v>28</v>
      </c>
      <c r="E420" s="180"/>
      <c r="F420" s="180" t="s">
        <v>350</v>
      </c>
      <c r="G420" s="180" t="s">
        <v>446</v>
      </c>
      <c r="H420" s="180"/>
      <c r="I420" s="458">
        <f t="shared" si="18"/>
        <v>7.4074074074074068E-3</v>
      </c>
      <c r="J420" s="318">
        <v>5</v>
      </c>
      <c r="K420" s="458">
        <f t="shared" si="17"/>
        <v>1.4814814814814814E-3</v>
      </c>
    </row>
    <row r="421" spans="1:11" x14ac:dyDescent="0.25">
      <c r="A421" s="154" t="s">
        <v>249</v>
      </c>
      <c r="B421" s="190"/>
      <c r="C421" s="163" t="s">
        <v>1144</v>
      </c>
      <c r="D421" s="180" t="s">
        <v>28</v>
      </c>
      <c r="E421" s="180"/>
      <c r="F421" s="180" t="s">
        <v>350</v>
      </c>
      <c r="G421" s="180" t="s">
        <v>446</v>
      </c>
      <c r="H421" s="180"/>
      <c r="I421" s="458">
        <f t="shared" si="18"/>
        <v>7.4074074074074068E-3</v>
      </c>
      <c r="J421" s="318">
        <v>5</v>
      </c>
      <c r="K421" s="458">
        <f t="shared" si="17"/>
        <v>1.4814814814814814E-3</v>
      </c>
    </row>
    <row r="422" spans="1:11" x14ac:dyDescent="0.25">
      <c r="A422" s="148">
        <v>10</v>
      </c>
      <c r="B422" s="197" t="s">
        <v>1145</v>
      </c>
      <c r="C422" s="198"/>
      <c r="D422" s="150"/>
      <c r="E422" s="150"/>
      <c r="F422" s="150"/>
      <c r="G422" s="150"/>
      <c r="H422" s="151"/>
      <c r="I422" s="458"/>
      <c r="J422" s="318"/>
      <c r="K422" s="458"/>
    </row>
    <row r="423" spans="1:11" x14ac:dyDescent="0.25">
      <c r="A423" s="154" t="s">
        <v>1146</v>
      </c>
      <c r="B423" s="190"/>
      <c r="C423" s="163" t="s">
        <v>1147</v>
      </c>
      <c r="D423" s="180" t="s">
        <v>28</v>
      </c>
      <c r="E423" s="180"/>
      <c r="F423" s="180" t="s">
        <v>350</v>
      </c>
      <c r="G423" s="180" t="s">
        <v>446</v>
      </c>
      <c r="H423" s="180"/>
      <c r="I423" s="458">
        <f t="shared" si="18"/>
        <v>7.4074074074074068E-3</v>
      </c>
      <c r="J423" s="318">
        <v>5</v>
      </c>
      <c r="K423" s="458">
        <f t="shared" si="17"/>
        <v>1.4814814814814814E-3</v>
      </c>
    </row>
    <row r="424" spans="1:11" x14ac:dyDescent="0.25">
      <c r="A424" s="154" t="s">
        <v>1148</v>
      </c>
      <c r="B424" s="190"/>
      <c r="C424" s="163" t="s">
        <v>1149</v>
      </c>
      <c r="D424" s="180" t="s">
        <v>28</v>
      </c>
      <c r="E424" s="180"/>
      <c r="F424" s="180" t="s">
        <v>350</v>
      </c>
      <c r="G424" s="180" t="s">
        <v>446</v>
      </c>
      <c r="H424" s="180"/>
      <c r="I424" s="458">
        <f t="shared" si="18"/>
        <v>7.4074074074074068E-3</v>
      </c>
      <c r="J424" s="318">
        <v>5</v>
      </c>
      <c r="K424" s="458">
        <f t="shared" si="17"/>
        <v>1.4814814814814814E-3</v>
      </c>
    </row>
    <row r="425" spans="1:11" x14ac:dyDescent="0.25">
      <c r="A425" s="148">
        <v>11</v>
      </c>
      <c r="B425" s="197" t="s">
        <v>1150</v>
      </c>
      <c r="C425" s="198"/>
      <c r="D425" s="150"/>
      <c r="E425" s="150"/>
      <c r="F425" s="150"/>
      <c r="G425" s="150"/>
      <c r="H425" s="151"/>
      <c r="I425" s="458"/>
      <c r="J425" s="318"/>
      <c r="K425" s="458"/>
    </row>
    <row r="426" spans="1:11" ht="30" x14ac:dyDescent="0.25">
      <c r="A426" s="154" t="s">
        <v>1151</v>
      </c>
      <c r="B426" s="190"/>
      <c r="C426" s="163" t="s">
        <v>1152</v>
      </c>
      <c r="D426" s="180" t="s">
        <v>28</v>
      </c>
      <c r="E426" s="180"/>
      <c r="F426" s="180" t="s">
        <v>350</v>
      </c>
      <c r="G426" s="180" t="s">
        <v>446</v>
      </c>
      <c r="H426" s="180"/>
      <c r="I426" s="458">
        <f t="shared" si="18"/>
        <v>7.4074074074074068E-3</v>
      </c>
      <c r="J426" s="318">
        <v>5</v>
      </c>
      <c r="K426" s="458">
        <f t="shared" si="17"/>
        <v>1.4814814814814814E-3</v>
      </c>
    </row>
    <row r="427" spans="1:11" ht="30" x14ac:dyDescent="0.25">
      <c r="A427" s="154" t="s">
        <v>1153</v>
      </c>
      <c r="B427" s="190"/>
      <c r="C427" s="163" t="s">
        <v>1154</v>
      </c>
      <c r="D427" s="180" t="s">
        <v>28</v>
      </c>
      <c r="E427" s="180"/>
      <c r="F427" s="180" t="s">
        <v>350</v>
      </c>
      <c r="G427" s="180" t="s">
        <v>446</v>
      </c>
      <c r="H427" s="180"/>
      <c r="I427" s="458">
        <f t="shared" si="18"/>
        <v>7.4074074074074068E-3</v>
      </c>
      <c r="J427" s="318">
        <v>5</v>
      </c>
      <c r="K427" s="458">
        <f t="shared" si="17"/>
        <v>1.4814814814814814E-3</v>
      </c>
    </row>
    <row r="428" spans="1:11" x14ac:dyDescent="0.25">
      <c r="A428" s="148">
        <v>12</v>
      </c>
      <c r="B428" s="197" t="s">
        <v>1155</v>
      </c>
      <c r="C428" s="198"/>
      <c r="D428" s="150"/>
      <c r="E428" s="150"/>
      <c r="F428" s="150"/>
      <c r="G428" s="150"/>
      <c r="H428" s="151"/>
      <c r="I428" s="458"/>
      <c r="J428" s="318"/>
      <c r="K428" s="458"/>
    </row>
    <row r="429" spans="1:11" x14ac:dyDescent="0.25">
      <c r="A429" s="154" t="s">
        <v>1156</v>
      </c>
      <c r="B429" s="190"/>
      <c r="C429" s="163" t="s">
        <v>1157</v>
      </c>
      <c r="D429" s="180" t="s">
        <v>28</v>
      </c>
      <c r="E429" s="180"/>
      <c r="F429" s="180" t="s">
        <v>350</v>
      </c>
      <c r="G429" s="180" t="s">
        <v>446</v>
      </c>
      <c r="H429" s="180"/>
      <c r="I429" s="458">
        <f t="shared" si="18"/>
        <v>7.4074074074074068E-3</v>
      </c>
      <c r="J429" s="318">
        <v>5</v>
      </c>
      <c r="K429" s="458">
        <f t="shared" si="17"/>
        <v>1.4814814814814814E-3</v>
      </c>
    </row>
    <row r="430" spans="1:11" ht="14.1" customHeight="1" x14ac:dyDescent="0.25">
      <c r="A430" s="148" t="s">
        <v>132</v>
      </c>
      <c r="B430" s="197" t="s">
        <v>255</v>
      </c>
      <c r="C430" s="198"/>
      <c r="D430" s="150"/>
      <c r="E430" s="150"/>
      <c r="F430" s="150"/>
      <c r="G430" s="150"/>
      <c r="H430" s="151"/>
      <c r="I430" s="458"/>
      <c r="J430" s="318"/>
      <c r="K430" s="458"/>
    </row>
    <row r="431" spans="1:11" x14ac:dyDescent="0.25">
      <c r="A431" s="149" t="s">
        <v>886</v>
      </c>
      <c r="B431" s="238"/>
      <c r="C431" s="198"/>
      <c r="D431" s="150"/>
      <c r="E431" s="150"/>
      <c r="F431" s="150"/>
      <c r="G431" s="150"/>
      <c r="H431" s="151"/>
      <c r="I431" s="458"/>
      <c r="J431" s="318"/>
      <c r="K431" s="458"/>
    </row>
    <row r="432" spans="1:11" x14ac:dyDescent="0.25">
      <c r="A432" s="148">
        <v>1</v>
      </c>
      <c r="B432" s="197" t="s">
        <v>1158</v>
      </c>
      <c r="C432" s="198"/>
      <c r="D432" s="150"/>
      <c r="E432" s="150"/>
      <c r="F432" s="150"/>
      <c r="G432" s="150"/>
      <c r="H432" s="151"/>
      <c r="I432" s="458"/>
      <c r="J432" s="318"/>
      <c r="K432" s="458"/>
    </row>
    <row r="433" spans="1:11" ht="30" x14ac:dyDescent="0.25">
      <c r="A433" s="154" t="s">
        <v>67</v>
      </c>
      <c r="B433" s="190"/>
      <c r="C433" s="163" t="s">
        <v>1159</v>
      </c>
      <c r="D433" s="180" t="s">
        <v>28</v>
      </c>
      <c r="E433" s="180"/>
      <c r="F433" s="180" t="s">
        <v>13</v>
      </c>
      <c r="G433" s="345" t="s">
        <v>741</v>
      </c>
      <c r="H433" s="180"/>
      <c r="I433" s="458">
        <f t="shared" si="18"/>
        <v>7.4074074074074068E-3</v>
      </c>
      <c r="J433" s="318">
        <v>5</v>
      </c>
      <c r="K433" s="458">
        <f t="shared" si="17"/>
        <v>1.4814814814814814E-3</v>
      </c>
    </row>
    <row r="434" spans="1:11" x14ac:dyDescent="0.25">
      <c r="A434" s="148">
        <v>2</v>
      </c>
      <c r="B434" s="197" t="s">
        <v>1063</v>
      </c>
      <c r="C434" s="198"/>
      <c r="D434" s="150"/>
      <c r="E434" s="150"/>
      <c r="F434" s="150"/>
      <c r="G434" s="150"/>
      <c r="H434" s="151"/>
      <c r="I434" s="458"/>
      <c r="J434" s="318"/>
      <c r="K434" s="458"/>
    </row>
    <row r="435" spans="1:11" ht="30" x14ac:dyDescent="0.25">
      <c r="A435" s="154" t="s">
        <v>32</v>
      </c>
      <c r="B435" s="190"/>
      <c r="C435" s="163" t="s">
        <v>1160</v>
      </c>
      <c r="D435" s="180" t="s">
        <v>28</v>
      </c>
      <c r="E435" s="180"/>
      <c r="F435" s="180" t="s">
        <v>13</v>
      </c>
      <c r="G435" s="180" t="s">
        <v>778</v>
      </c>
      <c r="H435" s="180"/>
      <c r="I435" s="458">
        <f t="shared" si="18"/>
        <v>7.4074074074074068E-3</v>
      </c>
      <c r="J435" s="318">
        <v>5</v>
      </c>
      <c r="K435" s="458">
        <f t="shared" si="17"/>
        <v>1.4814814814814814E-3</v>
      </c>
    </row>
    <row r="436" spans="1:11" ht="30" x14ac:dyDescent="0.25">
      <c r="A436" s="154" t="s">
        <v>90</v>
      </c>
      <c r="B436" s="190"/>
      <c r="C436" s="163" t="s">
        <v>1161</v>
      </c>
      <c r="D436" s="180" t="s">
        <v>28</v>
      </c>
      <c r="E436" s="180"/>
      <c r="F436" s="180" t="s">
        <v>13</v>
      </c>
      <c r="G436" s="180" t="s">
        <v>812</v>
      </c>
      <c r="H436" s="180"/>
      <c r="I436" s="458">
        <f t="shared" si="18"/>
        <v>7.4074074074074068E-3</v>
      </c>
      <c r="J436" s="318">
        <v>5</v>
      </c>
      <c r="K436" s="458">
        <f t="shared" si="17"/>
        <v>1.4814814814814814E-3</v>
      </c>
    </row>
    <row r="437" spans="1:11" x14ac:dyDescent="0.25">
      <c r="A437" s="148">
        <v>3</v>
      </c>
      <c r="B437" s="197" t="s">
        <v>1069</v>
      </c>
      <c r="C437" s="198"/>
      <c r="D437" s="150"/>
      <c r="E437" s="150"/>
      <c r="F437" s="150"/>
      <c r="G437" s="150"/>
      <c r="H437" s="151"/>
      <c r="I437" s="458"/>
      <c r="J437" s="318"/>
      <c r="K437" s="458"/>
    </row>
    <row r="438" spans="1:11" x14ac:dyDescent="0.25">
      <c r="A438" s="154" t="s">
        <v>103</v>
      </c>
      <c r="B438" s="190"/>
      <c r="C438" s="163" t="s">
        <v>1162</v>
      </c>
      <c r="D438" s="180" t="s">
        <v>28</v>
      </c>
      <c r="E438" s="180"/>
      <c r="F438" s="180" t="s">
        <v>13</v>
      </c>
      <c r="G438" s="180" t="s">
        <v>778</v>
      </c>
      <c r="H438" s="180"/>
      <c r="I438" s="458">
        <f t="shared" si="18"/>
        <v>7.4074074074074068E-3</v>
      </c>
      <c r="J438" s="318">
        <v>5</v>
      </c>
      <c r="K438" s="458">
        <f t="shared" si="17"/>
        <v>1.4814814814814814E-3</v>
      </c>
    </row>
    <row r="439" spans="1:11" x14ac:dyDescent="0.25">
      <c r="A439" s="154" t="s">
        <v>192</v>
      </c>
      <c r="B439" s="190"/>
      <c r="C439" s="163" t="s">
        <v>1163</v>
      </c>
      <c r="D439" s="180" t="s">
        <v>28</v>
      </c>
      <c r="E439" s="180"/>
      <c r="F439" s="180" t="s">
        <v>13</v>
      </c>
      <c r="G439" s="180" t="s">
        <v>778</v>
      </c>
      <c r="H439" s="180"/>
      <c r="I439" s="458">
        <f t="shared" si="18"/>
        <v>7.4074074074074068E-3</v>
      </c>
      <c r="J439" s="318">
        <v>5</v>
      </c>
      <c r="K439" s="458">
        <f t="shared" si="17"/>
        <v>1.4814814814814814E-3</v>
      </c>
    </row>
    <row r="440" spans="1:11" ht="30" x14ac:dyDescent="0.25">
      <c r="A440" s="154" t="s">
        <v>195</v>
      </c>
      <c r="B440" s="190"/>
      <c r="C440" s="163" t="s">
        <v>1164</v>
      </c>
      <c r="D440" s="180" t="s">
        <v>28</v>
      </c>
      <c r="E440" s="180"/>
      <c r="F440" s="180" t="s">
        <v>13</v>
      </c>
      <c r="G440" s="180" t="s">
        <v>812</v>
      </c>
      <c r="H440" s="180"/>
      <c r="I440" s="458">
        <f t="shared" si="18"/>
        <v>7.4074074074074068E-3</v>
      </c>
      <c r="J440" s="318">
        <v>5</v>
      </c>
      <c r="K440" s="458">
        <f t="shared" si="17"/>
        <v>1.4814814814814814E-3</v>
      </c>
    </row>
    <row r="441" spans="1:11" x14ac:dyDescent="0.25">
      <c r="A441" s="148">
        <v>4</v>
      </c>
      <c r="B441" s="197" t="s">
        <v>1073</v>
      </c>
      <c r="C441" s="198"/>
      <c r="D441" s="150"/>
      <c r="E441" s="150"/>
      <c r="F441" s="150"/>
      <c r="G441" s="150"/>
      <c r="H441" s="151"/>
      <c r="I441" s="458"/>
      <c r="J441" s="318"/>
      <c r="K441" s="458"/>
    </row>
    <row r="442" spans="1:11" ht="30" x14ac:dyDescent="0.25">
      <c r="A442" s="154" t="s">
        <v>198</v>
      </c>
      <c r="B442" s="190"/>
      <c r="C442" s="163" t="s">
        <v>1165</v>
      </c>
      <c r="D442" s="180"/>
      <c r="E442" s="180"/>
      <c r="F442" s="180"/>
      <c r="G442" s="180"/>
      <c r="H442" s="180"/>
      <c r="I442" s="458">
        <f t="shared" si="18"/>
        <v>7.4074074074074068E-3</v>
      </c>
      <c r="J442" s="318">
        <v>5</v>
      </c>
      <c r="K442" s="458">
        <f t="shared" si="17"/>
        <v>1.4814814814814814E-3</v>
      </c>
    </row>
    <row r="443" spans="1:11" x14ac:dyDescent="0.25">
      <c r="A443" s="149" t="s">
        <v>915</v>
      </c>
      <c r="B443" s="238"/>
      <c r="C443" s="198"/>
      <c r="D443" s="150"/>
      <c r="E443" s="150"/>
      <c r="F443" s="150"/>
      <c r="G443" s="150"/>
      <c r="H443" s="151"/>
      <c r="I443" s="458"/>
      <c r="J443" s="318"/>
      <c r="K443" s="458"/>
    </row>
    <row r="444" spans="1:11" x14ac:dyDescent="0.25">
      <c r="A444" s="148">
        <v>1</v>
      </c>
      <c r="B444" s="197" t="s">
        <v>1105</v>
      </c>
      <c r="C444" s="198"/>
      <c r="D444" s="150"/>
      <c r="E444" s="150"/>
      <c r="F444" s="150"/>
      <c r="G444" s="150"/>
      <c r="H444" s="151"/>
      <c r="I444" s="458"/>
      <c r="J444" s="318"/>
      <c r="K444" s="458"/>
    </row>
    <row r="445" spans="1:11" x14ac:dyDescent="0.25">
      <c r="A445" s="154" t="s">
        <v>67</v>
      </c>
      <c r="B445" s="190"/>
      <c r="C445" s="163" t="s">
        <v>1166</v>
      </c>
      <c r="D445" s="180" t="s">
        <v>28</v>
      </c>
      <c r="E445" s="180"/>
      <c r="F445" s="180" t="s">
        <v>13</v>
      </c>
      <c r="G445" s="180" t="s">
        <v>778</v>
      </c>
      <c r="H445" s="180"/>
      <c r="I445" s="458">
        <f t="shared" si="18"/>
        <v>7.4074074074074068E-3</v>
      </c>
      <c r="J445" s="318">
        <v>5</v>
      </c>
      <c r="K445" s="458">
        <f t="shared" si="17"/>
        <v>1.4814814814814814E-3</v>
      </c>
    </row>
    <row r="446" spans="1:11" x14ac:dyDescent="0.25">
      <c r="A446" s="148">
        <v>2</v>
      </c>
      <c r="B446" s="197" t="s">
        <v>1111</v>
      </c>
      <c r="C446" s="198"/>
      <c r="D446" s="150"/>
      <c r="E446" s="150"/>
      <c r="F446" s="150"/>
      <c r="G446" s="150"/>
      <c r="H446" s="151"/>
      <c r="I446" s="458"/>
      <c r="J446" s="318"/>
      <c r="K446" s="458"/>
    </row>
    <row r="447" spans="1:11" ht="30" x14ac:dyDescent="0.25">
      <c r="A447" s="154" t="s">
        <v>32</v>
      </c>
      <c r="B447" s="190"/>
      <c r="C447" s="163" t="s">
        <v>1167</v>
      </c>
      <c r="D447" s="180" t="s">
        <v>28</v>
      </c>
      <c r="E447" s="180"/>
      <c r="F447" s="180" t="s">
        <v>13</v>
      </c>
      <c r="G447" s="180" t="s">
        <v>778</v>
      </c>
      <c r="H447" s="180"/>
      <c r="I447" s="458">
        <f t="shared" si="18"/>
        <v>7.4074074074074068E-3</v>
      </c>
      <c r="J447" s="318">
        <v>5</v>
      </c>
      <c r="K447" s="458">
        <f t="shared" si="17"/>
        <v>1.4814814814814814E-3</v>
      </c>
    </row>
    <row r="448" spans="1:11" x14ac:dyDescent="0.25">
      <c r="A448" s="149" t="s">
        <v>933</v>
      </c>
      <c r="B448" s="238"/>
      <c r="C448" s="198"/>
      <c r="D448" s="150"/>
      <c r="E448" s="150"/>
      <c r="F448" s="150"/>
      <c r="G448" s="150"/>
      <c r="H448" s="151"/>
      <c r="I448" s="458"/>
      <c r="J448" s="318"/>
      <c r="K448" s="458"/>
    </row>
    <row r="449" spans="1:11" x14ac:dyDescent="0.25">
      <c r="A449" s="148">
        <v>1</v>
      </c>
      <c r="B449" s="197" t="s">
        <v>1119</v>
      </c>
      <c r="C449" s="198"/>
      <c r="D449" s="150"/>
      <c r="E449" s="150"/>
      <c r="F449" s="150"/>
      <c r="G449" s="150"/>
      <c r="H449" s="151"/>
      <c r="I449" s="458"/>
      <c r="J449" s="318"/>
      <c r="K449" s="458"/>
    </row>
    <row r="450" spans="1:11" x14ac:dyDescent="0.25">
      <c r="A450" s="154" t="s">
        <v>67</v>
      </c>
      <c r="B450" s="190"/>
      <c r="C450" s="163" t="s">
        <v>1168</v>
      </c>
      <c r="D450" s="180" t="s">
        <v>28</v>
      </c>
      <c r="E450" s="180"/>
      <c r="F450" s="180" t="s">
        <v>13</v>
      </c>
      <c r="G450" s="180" t="s">
        <v>778</v>
      </c>
      <c r="H450" s="180"/>
      <c r="I450" s="458">
        <f t="shared" si="18"/>
        <v>7.4074074074074068E-3</v>
      </c>
      <c r="J450" s="318">
        <v>5</v>
      </c>
      <c r="K450" s="458">
        <f t="shared" ref="K450:K454" si="19">I450/J450</f>
        <v>1.4814814814814814E-3</v>
      </c>
    </row>
    <row r="451" spans="1:11" x14ac:dyDescent="0.25">
      <c r="A451" s="148">
        <v>2</v>
      </c>
      <c r="B451" s="197" t="s">
        <v>1121</v>
      </c>
      <c r="C451" s="198"/>
      <c r="D451" s="150"/>
      <c r="E451" s="150"/>
      <c r="F451" s="150"/>
      <c r="G451" s="150"/>
      <c r="H451" s="151"/>
      <c r="I451" s="458"/>
      <c r="J451" s="318"/>
      <c r="K451" s="458"/>
    </row>
    <row r="452" spans="1:11" x14ac:dyDescent="0.25">
      <c r="A452" s="154" t="s">
        <v>32</v>
      </c>
      <c r="B452" s="190"/>
      <c r="C452" s="163" t="s">
        <v>1169</v>
      </c>
      <c r="D452" s="180" t="s">
        <v>28</v>
      </c>
      <c r="E452" s="180"/>
      <c r="F452" s="180" t="s">
        <v>13</v>
      </c>
      <c r="G452" s="180" t="s">
        <v>778</v>
      </c>
      <c r="H452" s="180"/>
      <c r="I452" s="458">
        <f t="shared" si="18"/>
        <v>7.4074074074074068E-3</v>
      </c>
      <c r="J452" s="318">
        <v>5</v>
      </c>
      <c r="K452" s="458">
        <f t="shared" si="19"/>
        <v>1.4814814814814814E-3</v>
      </c>
    </row>
    <row r="453" spans="1:11" x14ac:dyDescent="0.25">
      <c r="A453" s="148" t="s">
        <v>423</v>
      </c>
      <c r="B453" s="197" t="s">
        <v>1170</v>
      </c>
      <c r="C453" s="198"/>
      <c r="D453" s="150"/>
      <c r="E453" s="150"/>
      <c r="F453" s="150"/>
      <c r="G453" s="150"/>
      <c r="H453" s="151"/>
      <c r="I453" s="458"/>
      <c r="J453" s="318"/>
      <c r="K453" s="458"/>
    </row>
    <row r="454" spans="1:11" ht="30" x14ac:dyDescent="0.25">
      <c r="A454" s="153">
        <v>1</v>
      </c>
      <c r="B454" s="201"/>
      <c r="C454" s="183" t="s">
        <v>1171</v>
      </c>
      <c r="D454" s="345" t="s">
        <v>28</v>
      </c>
      <c r="E454" s="345"/>
      <c r="F454" s="345" t="s">
        <v>13</v>
      </c>
      <c r="G454" s="345" t="s">
        <v>778</v>
      </c>
      <c r="H454" s="345" t="s">
        <v>768</v>
      </c>
      <c r="I454" s="458">
        <f>1/12/45</f>
        <v>1.8518518518518517E-3</v>
      </c>
      <c r="J454" s="318">
        <v>5</v>
      </c>
      <c r="K454" s="458">
        <f t="shared" si="19"/>
        <v>3.7037037037037035E-4</v>
      </c>
    </row>
    <row r="455" spans="1:11" ht="14.1" customHeight="1" x14ac:dyDescent="0.25">
      <c r="A455" s="196"/>
    </row>
    <row r="456" spans="1:11" x14ac:dyDescent="0.25">
      <c r="A456" s="344" t="s">
        <v>2870</v>
      </c>
      <c r="B456" s="319"/>
      <c r="C456" s="319"/>
      <c r="D456" s="326"/>
      <c r="E456" s="326"/>
      <c r="F456" s="326"/>
      <c r="G456" s="326"/>
      <c r="H456" s="326"/>
      <c r="I456" s="457"/>
      <c r="J456" s="327"/>
      <c r="K456" s="457"/>
    </row>
    <row r="457" spans="1:11" x14ac:dyDescent="0.25">
      <c r="A457" s="37" t="s">
        <v>1172</v>
      </c>
    </row>
    <row r="458" spans="1:11" ht="28.5" customHeight="1" x14ac:dyDescent="0.25">
      <c r="A458" s="483" t="s">
        <v>0</v>
      </c>
      <c r="B458" s="483" t="s">
        <v>20</v>
      </c>
      <c r="C458" s="483" t="s">
        <v>1</v>
      </c>
      <c r="D458" s="485" t="s">
        <v>2</v>
      </c>
      <c r="E458" s="486"/>
      <c r="F458" s="483" t="s">
        <v>37</v>
      </c>
      <c r="G458" s="483" t="s">
        <v>38</v>
      </c>
      <c r="H458" s="483" t="s">
        <v>3</v>
      </c>
      <c r="I458" s="479" t="s">
        <v>3193</v>
      </c>
      <c r="J458" s="481" t="s">
        <v>3189</v>
      </c>
      <c r="K458" s="479" t="s">
        <v>3190</v>
      </c>
    </row>
    <row r="459" spans="1:11" ht="29.25" customHeight="1" x14ac:dyDescent="0.25">
      <c r="A459" s="484"/>
      <c r="B459" s="484"/>
      <c r="C459" s="484"/>
      <c r="D459" s="135" t="s">
        <v>39</v>
      </c>
      <c r="E459" s="135" t="s">
        <v>4</v>
      </c>
      <c r="F459" s="484"/>
      <c r="G459" s="484"/>
      <c r="H459" s="484"/>
      <c r="I459" s="480"/>
      <c r="J459" s="482"/>
      <c r="K459" s="480"/>
    </row>
    <row r="460" spans="1:11" ht="14.1" customHeight="1" x14ac:dyDescent="0.25">
      <c r="A460" s="245"/>
      <c r="B460" s="83"/>
      <c r="C460" s="221"/>
      <c r="D460" s="148" t="s">
        <v>39</v>
      </c>
      <c r="E460" s="148" t="s">
        <v>4</v>
      </c>
      <c r="F460" s="345"/>
      <c r="G460" s="276"/>
      <c r="H460" s="345"/>
      <c r="I460" s="458"/>
      <c r="J460" s="318"/>
      <c r="K460" s="458"/>
    </row>
    <row r="461" spans="1:11" x14ac:dyDescent="0.25">
      <c r="A461" s="148" t="s">
        <v>40</v>
      </c>
      <c r="B461" s="197" t="s">
        <v>2847</v>
      </c>
      <c r="C461" s="198"/>
      <c r="D461" s="150"/>
      <c r="E461" s="150"/>
      <c r="F461" s="150"/>
      <c r="G461" s="150"/>
      <c r="H461" s="151"/>
      <c r="I461" s="458"/>
      <c r="J461" s="318"/>
      <c r="K461" s="458"/>
    </row>
    <row r="462" spans="1:11" x14ac:dyDescent="0.25">
      <c r="A462" s="154">
        <v>1</v>
      </c>
      <c r="B462" s="190"/>
      <c r="C462" s="163" t="s">
        <v>1173</v>
      </c>
      <c r="D462" s="180" t="s">
        <v>28</v>
      </c>
      <c r="E462" s="180" t="s">
        <v>28</v>
      </c>
      <c r="F462" s="180" t="s">
        <v>65</v>
      </c>
      <c r="G462" s="277">
        <v>7</v>
      </c>
      <c r="H462" s="180"/>
      <c r="I462" s="458">
        <f>G462/12/45</f>
        <v>1.2962962962962964E-2</v>
      </c>
      <c r="J462" s="318">
        <v>5</v>
      </c>
      <c r="K462" s="458">
        <f t="shared" ref="K462:K525" si="20">I462/J462</f>
        <v>2.592592592592593E-3</v>
      </c>
    </row>
    <row r="463" spans="1:11" x14ac:dyDescent="0.25">
      <c r="A463" s="154">
        <v>2</v>
      </c>
      <c r="B463" s="190"/>
      <c r="C463" s="163" t="s">
        <v>1174</v>
      </c>
      <c r="D463" s="180" t="s">
        <v>28</v>
      </c>
      <c r="E463" s="180" t="s">
        <v>28</v>
      </c>
      <c r="F463" s="180" t="s">
        <v>13</v>
      </c>
      <c r="G463" s="277">
        <v>7</v>
      </c>
      <c r="H463" s="180"/>
      <c r="I463" s="458">
        <f t="shared" ref="I463:I526" si="21">G463/12/45</f>
        <v>1.2962962962962964E-2</v>
      </c>
      <c r="J463" s="318">
        <v>5</v>
      </c>
      <c r="K463" s="458">
        <f t="shared" si="20"/>
        <v>2.592592592592593E-3</v>
      </c>
    </row>
    <row r="464" spans="1:11" x14ac:dyDescent="0.25">
      <c r="A464" s="154">
        <v>3</v>
      </c>
      <c r="B464" s="190"/>
      <c r="C464" s="163" t="s">
        <v>1175</v>
      </c>
      <c r="D464" s="180" t="s">
        <v>28</v>
      </c>
      <c r="E464" s="180" t="s">
        <v>28</v>
      </c>
      <c r="F464" s="180" t="s">
        <v>65</v>
      </c>
      <c r="G464" s="277">
        <v>2</v>
      </c>
      <c r="H464" s="180"/>
      <c r="I464" s="458">
        <f t="shared" si="21"/>
        <v>3.7037037037037034E-3</v>
      </c>
      <c r="J464" s="318">
        <v>5</v>
      </c>
      <c r="K464" s="458">
        <f t="shared" si="20"/>
        <v>7.407407407407407E-4</v>
      </c>
    </row>
    <row r="465" spans="1:11" x14ac:dyDescent="0.25">
      <c r="A465" s="154">
        <v>4</v>
      </c>
      <c r="B465" s="201"/>
      <c r="C465" s="183" t="s">
        <v>466</v>
      </c>
      <c r="D465" s="345" t="s">
        <v>28</v>
      </c>
      <c r="E465" s="345" t="s">
        <v>28</v>
      </c>
      <c r="F465" s="345" t="s">
        <v>65</v>
      </c>
      <c r="G465" s="276">
        <v>7</v>
      </c>
      <c r="H465" s="345"/>
      <c r="I465" s="458">
        <f t="shared" si="21"/>
        <v>1.2962962962962964E-2</v>
      </c>
      <c r="J465" s="318">
        <v>5</v>
      </c>
      <c r="K465" s="458">
        <f t="shared" si="20"/>
        <v>2.592592592592593E-3</v>
      </c>
    </row>
    <row r="466" spans="1:11" x14ac:dyDescent="0.25">
      <c r="A466" s="154">
        <v>5</v>
      </c>
      <c r="B466" s="201"/>
      <c r="C466" s="183" t="s">
        <v>1176</v>
      </c>
      <c r="D466" s="345" t="s">
        <v>28</v>
      </c>
      <c r="E466" s="345" t="s">
        <v>28</v>
      </c>
      <c r="F466" s="345" t="s">
        <v>65</v>
      </c>
      <c r="G466" s="276">
        <v>7</v>
      </c>
      <c r="H466" s="345"/>
      <c r="I466" s="458">
        <f t="shared" si="21"/>
        <v>1.2962962962962964E-2</v>
      </c>
      <c r="J466" s="318">
        <v>5</v>
      </c>
      <c r="K466" s="458">
        <f t="shared" si="20"/>
        <v>2.592592592592593E-3</v>
      </c>
    </row>
    <row r="467" spans="1:11" x14ac:dyDescent="0.25">
      <c r="A467" s="154">
        <v>6</v>
      </c>
      <c r="B467" s="201"/>
      <c r="C467" s="183" t="s">
        <v>1177</v>
      </c>
      <c r="D467" s="345" t="s">
        <v>28</v>
      </c>
      <c r="E467" s="345" t="s">
        <v>28</v>
      </c>
      <c r="F467" s="345" t="s">
        <v>108</v>
      </c>
      <c r="G467" s="276">
        <v>7</v>
      </c>
      <c r="H467" s="345"/>
      <c r="I467" s="458">
        <f t="shared" si="21"/>
        <v>1.2962962962962964E-2</v>
      </c>
      <c r="J467" s="318">
        <v>5</v>
      </c>
      <c r="K467" s="458">
        <f t="shared" si="20"/>
        <v>2.592592592592593E-3</v>
      </c>
    </row>
    <row r="468" spans="1:11" x14ac:dyDescent="0.25">
      <c r="A468" s="154">
        <v>7</v>
      </c>
      <c r="B468" s="190"/>
      <c r="C468" s="163" t="s">
        <v>1178</v>
      </c>
      <c r="D468" s="180" t="s">
        <v>28</v>
      </c>
      <c r="E468" s="180" t="s">
        <v>28</v>
      </c>
      <c r="F468" s="180" t="s">
        <v>65</v>
      </c>
      <c r="G468" s="277">
        <v>7</v>
      </c>
      <c r="H468" s="180"/>
      <c r="I468" s="458">
        <f t="shared" si="21"/>
        <v>1.2962962962962964E-2</v>
      </c>
      <c r="J468" s="318">
        <v>5</v>
      </c>
      <c r="K468" s="458">
        <f t="shared" si="20"/>
        <v>2.592592592592593E-3</v>
      </c>
    </row>
    <row r="469" spans="1:11" x14ac:dyDescent="0.25">
      <c r="A469" s="154">
        <v>8</v>
      </c>
      <c r="B469" s="201"/>
      <c r="C469" s="183" t="s">
        <v>1179</v>
      </c>
      <c r="D469" s="345" t="s">
        <v>28</v>
      </c>
      <c r="E469" s="345" t="s">
        <v>28</v>
      </c>
      <c r="F469" s="345" t="s">
        <v>13</v>
      </c>
      <c r="G469" s="276">
        <v>7</v>
      </c>
      <c r="H469" s="345"/>
      <c r="I469" s="458">
        <f t="shared" si="21"/>
        <v>1.2962962962962964E-2</v>
      </c>
      <c r="J469" s="318">
        <v>5</v>
      </c>
      <c r="K469" s="458">
        <f t="shared" si="20"/>
        <v>2.592592592592593E-3</v>
      </c>
    </row>
    <row r="470" spans="1:11" x14ac:dyDescent="0.25">
      <c r="A470" s="154">
        <v>9</v>
      </c>
      <c r="B470" s="201"/>
      <c r="C470" s="183" t="s">
        <v>1180</v>
      </c>
      <c r="D470" s="345" t="s">
        <v>28</v>
      </c>
      <c r="E470" s="345" t="s">
        <v>28</v>
      </c>
      <c r="F470" s="345" t="s">
        <v>1181</v>
      </c>
      <c r="G470" s="276">
        <v>7</v>
      </c>
      <c r="H470" s="345"/>
      <c r="I470" s="458">
        <f t="shared" si="21"/>
        <v>1.2962962962962964E-2</v>
      </c>
      <c r="J470" s="318">
        <v>5</v>
      </c>
      <c r="K470" s="458">
        <f t="shared" si="20"/>
        <v>2.592592592592593E-3</v>
      </c>
    </row>
    <row r="471" spans="1:11" x14ac:dyDescent="0.25">
      <c r="A471" s="154">
        <v>10</v>
      </c>
      <c r="B471" s="201"/>
      <c r="C471" s="183" t="s">
        <v>1182</v>
      </c>
      <c r="D471" s="345" t="s">
        <v>28</v>
      </c>
      <c r="E471" s="345" t="s">
        <v>28</v>
      </c>
      <c r="F471" s="345" t="s">
        <v>65</v>
      </c>
      <c r="G471" s="276">
        <v>2</v>
      </c>
      <c r="H471" s="345"/>
      <c r="I471" s="458">
        <f t="shared" si="21"/>
        <v>3.7037037037037034E-3</v>
      </c>
      <c r="J471" s="318">
        <v>5</v>
      </c>
      <c r="K471" s="458">
        <f t="shared" si="20"/>
        <v>7.407407407407407E-4</v>
      </c>
    </row>
    <row r="472" spans="1:11" x14ac:dyDescent="0.25">
      <c r="A472" s="154">
        <v>11</v>
      </c>
      <c r="B472" s="201"/>
      <c r="C472" s="183" t="s">
        <v>1183</v>
      </c>
      <c r="D472" s="345" t="s">
        <v>28</v>
      </c>
      <c r="E472" s="345" t="s">
        <v>28</v>
      </c>
      <c r="F472" s="345" t="s">
        <v>65</v>
      </c>
      <c r="G472" s="276">
        <v>2</v>
      </c>
      <c r="H472" s="345"/>
      <c r="I472" s="458">
        <f t="shared" si="21"/>
        <v>3.7037037037037034E-3</v>
      </c>
      <c r="J472" s="318">
        <v>5</v>
      </c>
      <c r="K472" s="458">
        <f t="shared" si="20"/>
        <v>7.407407407407407E-4</v>
      </c>
    </row>
    <row r="473" spans="1:11" x14ac:dyDescent="0.25">
      <c r="A473" s="154">
        <v>12</v>
      </c>
      <c r="B473" s="201"/>
      <c r="C473" s="183" t="s">
        <v>1184</v>
      </c>
      <c r="D473" s="345" t="s">
        <v>28</v>
      </c>
      <c r="E473" s="345" t="s">
        <v>28</v>
      </c>
      <c r="F473" s="345" t="s">
        <v>65</v>
      </c>
      <c r="G473" s="276">
        <v>4</v>
      </c>
      <c r="H473" s="345"/>
      <c r="I473" s="458">
        <f t="shared" si="21"/>
        <v>7.4074074074074068E-3</v>
      </c>
      <c r="J473" s="318">
        <v>5</v>
      </c>
      <c r="K473" s="458">
        <f t="shared" si="20"/>
        <v>1.4814814814814814E-3</v>
      </c>
    </row>
    <row r="474" spans="1:11" x14ac:dyDescent="0.25">
      <c r="A474" s="154">
        <v>13</v>
      </c>
      <c r="B474" s="201"/>
      <c r="C474" s="183" t="s">
        <v>1185</v>
      </c>
      <c r="D474" s="345" t="s">
        <v>28</v>
      </c>
      <c r="E474" s="345" t="s">
        <v>28</v>
      </c>
      <c r="F474" s="345" t="s">
        <v>65</v>
      </c>
      <c r="G474" s="276">
        <v>1</v>
      </c>
      <c r="H474" s="345"/>
      <c r="I474" s="458">
        <f t="shared" si="21"/>
        <v>1.8518518518518517E-3</v>
      </c>
      <c r="J474" s="318">
        <v>5</v>
      </c>
      <c r="K474" s="458">
        <f t="shared" si="20"/>
        <v>3.7037037037037035E-4</v>
      </c>
    </row>
    <row r="475" spans="1:11" x14ac:dyDescent="0.25">
      <c r="A475" s="154">
        <v>14</v>
      </c>
      <c r="B475" s="190"/>
      <c r="C475" s="163" t="s">
        <v>1186</v>
      </c>
      <c r="D475" s="180" t="s">
        <v>28</v>
      </c>
      <c r="E475" s="180" t="s">
        <v>28</v>
      </c>
      <c r="F475" s="180" t="s">
        <v>65</v>
      </c>
      <c r="G475" s="277">
        <v>2</v>
      </c>
      <c r="H475" s="180"/>
      <c r="I475" s="458">
        <f t="shared" si="21"/>
        <v>3.7037037037037034E-3</v>
      </c>
      <c r="J475" s="318">
        <v>5</v>
      </c>
      <c r="K475" s="458">
        <f t="shared" si="20"/>
        <v>7.407407407407407E-4</v>
      </c>
    </row>
    <row r="476" spans="1:11" x14ac:dyDescent="0.25">
      <c r="A476" s="154">
        <v>15</v>
      </c>
      <c r="B476" s="190"/>
      <c r="C476" s="163" t="s">
        <v>1187</v>
      </c>
      <c r="D476" s="180" t="s">
        <v>28</v>
      </c>
      <c r="E476" s="180" t="s">
        <v>28</v>
      </c>
      <c r="F476" s="180" t="s">
        <v>65</v>
      </c>
      <c r="G476" s="277">
        <v>2</v>
      </c>
      <c r="H476" s="180"/>
      <c r="I476" s="458">
        <f t="shared" si="21"/>
        <v>3.7037037037037034E-3</v>
      </c>
      <c r="J476" s="318">
        <v>5</v>
      </c>
      <c r="K476" s="458">
        <f t="shared" si="20"/>
        <v>7.407407407407407E-4</v>
      </c>
    </row>
    <row r="477" spans="1:11" x14ac:dyDescent="0.25">
      <c r="A477" s="154">
        <v>16</v>
      </c>
      <c r="B477" s="190"/>
      <c r="C477" s="163" t="s">
        <v>1188</v>
      </c>
      <c r="D477" s="180" t="s">
        <v>28</v>
      </c>
      <c r="E477" s="180" t="s">
        <v>28</v>
      </c>
      <c r="F477" s="180" t="s">
        <v>65</v>
      </c>
      <c r="G477" s="277">
        <v>2</v>
      </c>
      <c r="H477" s="180"/>
      <c r="I477" s="458">
        <f t="shared" si="21"/>
        <v>3.7037037037037034E-3</v>
      </c>
      <c r="J477" s="318">
        <v>5</v>
      </c>
      <c r="K477" s="458">
        <f t="shared" si="20"/>
        <v>7.407407407407407E-4</v>
      </c>
    </row>
    <row r="478" spans="1:11" x14ac:dyDescent="0.25">
      <c r="A478" s="154">
        <v>17</v>
      </c>
      <c r="B478" s="201"/>
      <c r="C478" s="183" t="s">
        <v>545</v>
      </c>
      <c r="D478" s="345" t="s">
        <v>28</v>
      </c>
      <c r="E478" s="345" t="s">
        <v>28</v>
      </c>
      <c r="F478" s="345" t="s">
        <v>65</v>
      </c>
      <c r="G478" s="276">
        <v>2</v>
      </c>
      <c r="H478" s="345"/>
      <c r="I478" s="458">
        <f t="shared" si="21"/>
        <v>3.7037037037037034E-3</v>
      </c>
      <c r="J478" s="318">
        <v>5</v>
      </c>
      <c r="K478" s="458">
        <f t="shared" si="20"/>
        <v>7.407407407407407E-4</v>
      </c>
    </row>
    <row r="479" spans="1:11" x14ac:dyDescent="0.25">
      <c r="A479" s="154">
        <v>18</v>
      </c>
      <c r="B479" s="190"/>
      <c r="C479" s="163" t="s">
        <v>1189</v>
      </c>
      <c r="D479" s="180" t="s">
        <v>28</v>
      </c>
      <c r="E479" s="180" t="s">
        <v>28</v>
      </c>
      <c r="F479" s="180" t="s">
        <v>13</v>
      </c>
      <c r="G479" s="277">
        <v>7</v>
      </c>
      <c r="H479" s="180"/>
      <c r="I479" s="458">
        <f t="shared" si="21"/>
        <v>1.2962962962962964E-2</v>
      </c>
      <c r="J479" s="318">
        <v>5</v>
      </c>
      <c r="K479" s="458">
        <f t="shared" si="20"/>
        <v>2.592592592592593E-3</v>
      </c>
    </row>
    <row r="480" spans="1:11" x14ac:dyDescent="0.25">
      <c r="A480" s="154">
        <v>19</v>
      </c>
      <c r="B480" s="201"/>
      <c r="C480" s="183" t="s">
        <v>1190</v>
      </c>
      <c r="D480" s="345" t="s">
        <v>28</v>
      </c>
      <c r="E480" s="345" t="s">
        <v>28</v>
      </c>
      <c r="F480" s="345" t="s">
        <v>65</v>
      </c>
      <c r="G480" s="276">
        <v>7</v>
      </c>
      <c r="H480" s="345"/>
      <c r="I480" s="458">
        <f t="shared" si="21"/>
        <v>1.2962962962962964E-2</v>
      </c>
      <c r="J480" s="318">
        <v>5</v>
      </c>
      <c r="K480" s="458">
        <f t="shared" si="20"/>
        <v>2.592592592592593E-3</v>
      </c>
    </row>
    <row r="481" spans="1:11" x14ac:dyDescent="0.25">
      <c r="A481" s="154">
        <v>20</v>
      </c>
      <c r="B481" s="201"/>
      <c r="C481" s="183" t="s">
        <v>1191</v>
      </c>
      <c r="D481" s="345" t="s">
        <v>28</v>
      </c>
      <c r="E481" s="345" t="s">
        <v>28</v>
      </c>
      <c r="F481" s="345" t="s">
        <v>65</v>
      </c>
      <c r="G481" s="276">
        <v>7</v>
      </c>
      <c r="H481" s="345"/>
      <c r="I481" s="458">
        <f t="shared" si="21"/>
        <v>1.2962962962962964E-2</v>
      </c>
      <c r="J481" s="318">
        <v>5</v>
      </c>
      <c r="K481" s="458">
        <f t="shared" si="20"/>
        <v>2.592592592592593E-3</v>
      </c>
    </row>
    <row r="482" spans="1:11" x14ac:dyDescent="0.25">
      <c r="A482" s="154">
        <v>21</v>
      </c>
      <c r="B482" s="201"/>
      <c r="C482" s="183" t="s">
        <v>1192</v>
      </c>
      <c r="D482" s="345" t="s">
        <v>28</v>
      </c>
      <c r="E482" s="345" t="s">
        <v>28</v>
      </c>
      <c r="F482" s="345" t="s">
        <v>65</v>
      </c>
      <c r="G482" s="276">
        <v>7</v>
      </c>
      <c r="H482" s="345"/>
      <c r="I482" s="458">
        <f t="shared" si="21"/>
        <v>1.2962962962962964E-2</v>
      </c>
      <c r="J482" s="318">
        <v>5</v>
      </c>
      <c r="K482" s="458">
        <f t="shared" si="20"/>
        <v>2.592592592592593E-3</v>
      </c>
    </row>
    <row r="483" spans="1:11" x14ac:dyDescent="0.25">
      <c r="A483" s="154">
        <v>22</v>
      </c>
      <c r="B483" s="201"/>
      <c r="C483" s="183" t="s">
        <v>1193</v>
      </c>
      <c r="D483" s="345" t="s">
        <v>28</v>
      </c>
      <c r="E483" s="345" t="s">
        <v>28</v>
      </c>
      <c r="F483" s="345" t="s">
        <v>65</v>
      </c>
      <c r="G483" s="276">
        <v>7</v>
      </c>
      <c r="H483" s="345"/>
      <c r="I483" s="458">
        <f t="shared" si="21"/>
        <v>1.2962962962962964E-2</v>
      </c>
      <c r="J483" s="318">
        <v>5</v>
      </c>
      <c r="K483" s="458">
        <f t="shared" si="20"/>
        <v>2.592592592592593E-3</v>
      </c>
    </row>
    <row r="484" spans="1:11" x14ac:dyDescent="0.25">
      <c r="A484" s="154">
        <v>23</v>
      </c>
      <c r="B484" s="201"/>
      <c r="C484" s="183" t="s">
        <v>1194</v>
      </c>
      <c r="D484" s="345" t="s">
        <v>28</v>
      </c>
      <c r="E484" s="345" t="s">
        <v>28</v>
      </c>
      <c r="F484" s="345" t="s">
        <v>65</v>
      </c>
      <c r="G484" s="276">
        <v>7</v>
      </c>
      <c r="H484" s="345"/>
      <c r="I484" s="458">
        <f t="shared" si="21"/>
        <v>1.2962962962962964E-2</v>
      </c>
      <c r="J484" s="318">
        <v>5</v>
      </c>
      <c r="K484" s="458">
        <f t="shared" si="20"/>
        <v>2.592592592592593E-3</v>
      </c>
    </row>
    <row r="485" spans="1:11" x14ac:dyDescent="0.25">
      <c r="A485" s="154">
        <v>24</v>
      </c>
      <c r="B485" s="190"/>
      <c r="C485" s="163" t="s">
        <v>1195</v>
      </c>
      <c r="D485" s="180" t="s">
        <v>28</v>
      </c>
      <c r="E485" s="180" t="s">
        <v>28</v>
      </c>
      <c r="F485" s="180" t="s">
        <v>13</v>
      </c>
      <c r="G485" s="277">
        <v>7</v>
      </c>
      <c r="H485" s="180"/>
      <c r="I485" s="458">
        <f t="shared" si="21"/>
        <v>1.2962962962962964E-2</v>
      </c>
      <c r="J485" s="318">
        <v>5</v>
      </c>
      <c r="K485" s="458">
        <f t="shared" si="20"/>
        <v>2.592592592592593E-3</v>
      </c>
    </row>
    <row r="486" spans="1:11" x14ac:dyDescent="0.25">
      <c r="A486" s="154">
        <v>25</v>
      </c>
      <c r="B486" s="201"/>
      <c r="C486" s="183" t="s">
        <v>1196</v>
      </c>
      <c r="D486" s="345" t="s">
        <v>28</v>
      </c>
      <c r="E486" s="345" t="s">
        <v>28</v>
      </c>
      <c r="F486" s="345" t="s">
        <v>65</v>
      </c>
      <c r="G486" s="276">
        <v>7</v>
      </c>
      <c r="H486" s="345"/>
      <c r="I486" s="458">
        <f t="shared" si="21"/>
        <v>1.2962962962962964E-2</v>
      </c>
      <c r="J486" s="318">
        <v>5</v>
      </c>
      <c r="K486" s="458">
        <f t="shared" si="20"/>
        <v>2.592592592592593E-3</v>
      </c>
    </row>
    <row r="487" spans="1:11" x14ac:dyDescent="0.25">
      <c r="A487" s="154">
        <v>26</v>
      </c>
      <c r="B487" s="201"/>
      <c r="C487" s="183" t="s">
        <v>1197</v>
      </c>
      <c r="D487" s="345" t="s">
        <v>28</v>
      </c>
      <c r="E487" s="345" t="s">
        <v>28</v>
      </c>
      <c r="F487" s="345" t="s">
        <v>65</v>
      </c>
      <c r="G487" s="276">
        <v>7</v>
      </c>
      <c r="H487" s="345"/>
      <c r="I487" s="458">
        <f t="shared" si="21"/>
        <v>1.2962962962962964E-2</v>
      </c>
      <c r="J487" s="318">
        <v>5</v>
      </c>
      <c r="K487" s="458">
        <f t="shared" si="20"/>
        <v>2.592592592592593E-3</v>
      </c>
    </row>
    <row r="488" spans="1:11" x14ac:dyDescent="0.25">
      <c r="A488" s="154">
        <v>27</v>
      </c>
      <c r="B488" s="201"/>
      <c r="C488" s="183" t="s">
        <v>1198</v>
      </c>
      <c r="D488" s="345" t="s">
        <v>28</v>
      </c>
      <c r="E488" s="345" t="s">
        <v>28</v>
      </c>
      <c r="F488" s="345" t="s">
        <v>65</v>
      </c>
      <c r="G488" s="276">
        <v>7</v>
      </c>
      <c r="H488" s="345"/>
      <c r="I488" s="458">
        <f t="shared" si="21"/>
        <v>1.2962962962962964E-2</v>
      </c>
      <c r="J488" s="318">
        <v>5</v>
      </c>
      <c r="K488" s="458">
        <f t="shared" si="20"/>
        <v>2.592592592592593E-3</v>
      </c>
    </row>
    <row r="489" spans="1:11" x14ac:dyDescent="0.25">
      <c r="A489" s="154">
        <v>28</v>
      </c>
      <c r="B489" s="201"/>
      <c r="C489" s="183" t="s">
        <v>1199</v>
      </c>
      <c r="D489" s="345" t="s">
        <v>28</v>
      </c>
      <c r="E489" s="345" t="s">
        <v>28</v>
      </c>
      <c r="F489" s="345" t="s">
        <v>65</v>
      </c>
      <c r="G489" s="276">
        <v>7</v>
      </c>
      <c r="H489" s="345"/>
      <c r="I489" s="458">
        <f t="shared" si="21"/>
        <v>1.2962962962962964E-2</v>
      </c>
      <c r="J489" s="318">
        <v>5</v>
      </c>
      <c r="K489" s="458">
        <f t="shared" si="20"/>
        <v>2.592592592592593E-3</v>
      </c>
    </row>
    <row r="490" spans="1:11" x14ac:dyDescent="0.25">
      <c r="A490" s="154">
        <v>29</v>
      </c>
      <c r="B490" s="201"/>
      <c r="C490" s="183" t="s">
        <v>1200</v>
      </c>
      <c r="D490" s="345"/>
      <c r="E490" s="345" t="s">
        <v>28</v>
      </c>
      <c r="F490" s="345" t="s">
        <v>65</v>
      </c>
      <c r="G490" s="276">
        <v>7</v>
      </c>
      <c r="H490" s="345"/>
      <c r="I490" s="458">
        <f t="shared" si="21"/>
        <v>1.2962962962962964E-2</v>
      </c>
      <c r="J490" s="318">
        <v>5</v>
      </c>
      <c r="K490" s="458">
        <f t="shared" si="20"/>
        <v>2.592592592592593E-3</v>
      </c>
    </row>
    <row r="491" spans="1:11" x14ac:dyDescent="0.25">
      <c r="A491" s="154">
        <v>30</v>
      </c>
      <c r="B491" s="201"/>
      <c r="C491" s="183" t="s">
        <v>1201</v>
      </c>
      <c r="D491" s="345"/>
      <c r="E491" s="345" t="s">
        <v>28</v>
      </c>
      <c r="F491" s="345" t="s">
        <v>65</v>
      </c>
      <c r="G491" s="276">
        <v>7</v>
      </c>
      <c r="H491" s="345"/>
      <c r="I491" s="458">
        <f t="shared" si="21"/>
        <v>1.2962962962962964E-2</v>
      </c>
      <c r="J491" s="318">
        <v>5</v>
      </c>
      <c r="K491" s="458">
        <f t="shared" si="20"/>
        <v>2.592592592592593E-3</v>
      </c>
    </row>
    <row r="492" spans="1:11" x14ac:dyDescent="0.25">
      <c r="A492" s="154">
        <v>31</v>
      </c>
      <c r="B492" s="201"/>
      <c r="C492" s="183" t="s">
        <v>1202</v>
      </c>
      <c r="D492" s="345"/>
      <c r="E492" s="345" t="s">
        <v>28</v>
      </c>
      <c r="F492" s="345" t="s">
        <v>65</v>
      </c>
      <c r="G492" s="276">
        <v>7</v>
      </c>
      <c r="H492" s="345"/>
      <c r="I492" s="458">
        <f t="shared" si="21"/>
        <v>1.2962962962962964E-2</v>
      </c>
      <c r="J492" s="318">
        <v>5</v>
      </c>
      <c r="K492" s="458">
        <f t="shared" si="20"/>
        <v>2.592592592592593E-3</v>
      </c>
    </row>
    <row r="493" spans="1:11" x14ac:dyDescent="0.25">
      <c r="A493" s="154">
        <v>32</v>
      </c>
      <c r="B493" s="201"/>
      <c r="C493" s="183" t="s">
        <v>1203</v>
      </c>
      <c r="D493" s="345"/>
      <c r="E493" s="345" t="s">
        <v>28</v>
      </c>
      <c r="F493" s="345" t="s">
        <v>1204</v>
      </c>
      <c r="G493" s="276">
        <v>45</v>
      </c>
      <c r="H493" s="345"/>
      <c r="I493" s="458">
        <f t="shared" si="21"/>
        <v>8.3333333333333329E-2</v>
      </c>
      <c r="J493" s="318">
        <v>5</v>
      </c>
      <c r="K493" s="458">
        <f t="shared" si="20"/>
        <v>1.6666666666666666E-2</v>
      </c>
    </row>
    <row r="494" spans="1:11" x14ac:dyDescent="0.25">
      <c r="A494" s="154">
        <v>33</v>
      </c>
      <c r="B494" s="201"/>
      <c r="C494" s="183" t="s">
        <v>1205</v>
      </c>
      <c r="D494" s="345"/>
      <c r="E494" s="345" t="s">
        <v>28</v>
      </c>
      <c r="F494" s="345" t="s">
        <v>65</v>
      </c>
      <c r="G494" s="276">
        <v>45</v>
      </c>
      <c r="H494" s="345"/>
      <c r="I494" s="458">
        <f t="shared" si="21"/>
        <v>8.3333333333333329E-2</v>
      </c>
      <c r="J494" s="318">
        <v>5</v>
      </c>
      <c r="K494" s="458">
        <f t="shared" si="20"/>
        <v>1.6666666666666666E-2</v>
      </c>
    </row>
    <row r="495" spans="1:11" x14ac:dyDescent="0.25">
      <c r="A495" s="154">
        <v>34</v>
      </c>
      <c r="B495" s="201"/>
      <c r="C495" s="183" t="s">
        <v>1206</v>
      </c>
      <c r="D495" s="345"/>
      <c r="E495" s="345" t="s">
        <v>28</v>
      </c>
      <c r="F495" s="345" t="s">
        <v>65</v>
      </c>
      <c r="G495" s="276">
        <v>45</v>
      </c>
      <c r="H495" s="345"/>
      <c r="I495" s="458">
        <f t="shared" si="21"/>
        <v>8.3333333333333329E-2</v>
      </c>
      <c r="J495" s="318">
        <v>5</v>
      </c>
      <c r="K495" s="458">
        <f t="shared" si="20"/>
        <v>1.6666666666666666E-2</v>
      </c>
    </row>
    <row r="496" spans="1:11" x14ac:dyDescent="0.25">
      <c r="A496" s="154">
        <v>35</v>
      </c>
      <c r="B496" s="201"/>
      <c r="C496" s="183" t="s">
        <v>1207</v>
      </c>
      <c r="D496" s="345"/>
      <c r="E496" s="345" t="s">
        <v>28</v>
      </c>
      <c r="F496" s="345" t="s">
        <v>65</v>
      </c>
      <c r="G496" s="276">
        <v>7</v>
      </c>
      <c r="H496" s="345"/>
      <c r="I496" s="458">
        <f t="shared" si="21"/>
        <v>1.2962962962962964E-2</v>
      </c>
      <c r="J496" s="318">
        <v>5</v>
      </c>
      <c r="K496" s="458">
        <f t="shared" si="20"/>
        <v>2.592592592592593E-3</v>
      </c>
    </row>
    <row r="497" spans="1:11" x14ac:dyDescent="0.25">
      <c r="A497" s="154">
        <v>36</v>
      </c>
      <c r="B497" s="190"/>
      <c r="C497" s="163" t="s">
        <v>1208</v>
      </c>
      <c r="D497" s="180"/>
      <c r="E497" s="180" t="s">
        <v>28</v>
      </c>
      <c r="F497" s="180" t="s">
        <v>65</v>
      </c>
      <c r="G497" s="277">
        <v>7</v>
      </c>
      <c r="H497" s="180"/>
      <c r="I497" s="458">
        <f t="shared" si="21"/>
        <v>1.2962962962962964E-2</v>
      </c>
      <c r="J497" s="318">
        <v>5</v>
      </c>
      <c r="K497" s="458">
        <f t="shared" si="20"/>
        <v>2.592592592592593E-3</v>
      </c>
    </row>
    <row r="498" spans="1:11" x14ac:dyDescent="0.25">
      <c r="A498" s="154">
        <v>37</v>
      </c>
      <c r="B498" s="201"/>
      <c r="C498" s="183" t="s">
        <v>1209</v>
      </c>
      <c r="D498" s="345" t="s">
        <v>28</v>
      </c>
      <c r="E498" s="345" t="s">
        <v>28</v>
      </c>
      <c r="F498" s="345" t="s">
        <v>65</v>
      </c>
      <c r="G498" s="276">
        <v>7</v>
      </c>
      <c r="H498" s="345"/>
      <c r="I498" s="458">
        <f t="shared" si="21"/>
        <v>1.2962962962962964E-2</v>
      </c>
      <c r="J498" s="318">
        <v>5</v>
      </c>
      <c r="K498" s="458">
        <f t="shared" si="20"/>
        <v>2.592592592592593E-3</v>
      </c>
    </row>
    <row r="499" spans="1:11" x14ac:dyDescent="0.25">
      <c r="A499" s="154">
        <v>38</v>
      </c>
      <c r="B499" s="201"/>
      <c r="C499" s="183" t="s">
        <v>1210</v>
      </c>
      <c r="D499" s="345" t="s">
        <v>28</v>
      </c>
      <c r="E499" s="345" t="s">
        <v>28</v>
      </c>
      <c r="F499" s="345" t="s">
        <v>65</v>
      </c>
      <c r="G499" s="276">
        <v>7</v>
      </c>
      <c r="H499" s="345"/>
      <c r="I499" s="458">
        <f t="shared" si="21"/>
        <v>1.2962962962962964E-2</v>
      </c>
      <c r="J499" s="318">
        <v>5</v>
      </c>
      <c r="K499" s="458">
        <f t="shared" si="20"/>
        <v>2.592592592592593E-3</v>
      </c>
    </row>
    <row r="500" spans="1:11" x14ac:dyDescent="0.25">
      <c r="A500" s="154">
        <v>39</v>
      </c>
      <c r="B500" s="201"/>
      <c r="C500" s="183" t="s">
        <v>1211</v>
      </c>
      <c r="D500" s="345" t="s">
        <v>28</v>
      </c>
      <c r="E500" s="345" t="s">
        <v>28</v>
      </c>
      <c r="F500" s="345" t="s">
        <v>65</v>
      </c>
      <c r="G500" s="276">
        <v>7</v>
      </c>
      <c r="H500" s="345"/>
      <c r="I500" s="458">
        <f t="shared" si="21"/>
        <v>1.2962962962962964E-2</v>
      </c>
      <c r="J500" s="318">
        <v>5</v>
      </c>
      <c r="K500" s="458">
        <f t="shared" si="20"/>
        <v>2.592592592592593E-3</v>
      </c>
    </row>
    <row r="501" spans="1:11" x14ac:dyDescent="0.25">
      <c r="A501" s="154">
        <v>40</v>
      </c>
      <c r="B501" s="201"/>
      <c r="C501" s="183" t="s">
        <v>1212</v>
      </c>
      <c r="D501" s="345" t="s">
        <v>28</v>
      </c>
      <c r="E501" s="345" t="s">
        <v>28</v>
      </c>
      <c r="F501" s="345" t="s">
        <v>65</v>
      </c>
      <c r="G501" s="276">
        <v>7</v>
      </c>
      <c r="H501" s="345"/>
      <c r="I501" s="458">
        <f t="shared" si="21"/>
        <v>1.2962962962962964E-2</v>
      </c>
      <c r="J501" s="318">
        <v>5</v>
      </c>
      <c r="K501" s="458">
        <f t="shared" si="20"/>
        <v>2.592592592592593E-3</v>
      </c>
    </row>
    <row r="502" spans="1:11" x14ac:dyDescent="0.25">
      <c r="A502" s="154">
        <v>41</v>
      </c>
      <c r="B502" s="201"/>
      <c r="C502" s="183" t="s">
        <v>1213</v>
      </c>
      <c r="D502" s="345" t="s">
        <v>28</v>
      </c>
      <c r="E502" s="345" t="s">
        <v>28</v>
      </c>
      <c r="F502" s="345" t="s">
        <v>65</v>
      </c>
      <c r="G502" s="276">
        <v>50</v>
      </c>
      <c r="H502" s="345"/>
      <c r="I502" s="458">
        <f t="shared" si="21"/>
        <v>9.2592592592592601E-2</v>
      </c>
      <c r="J502" s="318">
        <v>5</v>
      </c>
      <c r="K502" s="458">
        <f t="shared" si="20"/>
        <v>1.8518518518518521E-2</v>
      </c>
    </row>
    <row r="503" spans="1:11" x14ac:dyDescent="0.25">
      <c r="A503" s="154">
        <v>42</v>
      </c>
      <c r="B503" s="201"/>
      <c r="C503" s="183" t="s">
        <v>1214</v>
      </c>
      <c r="D503" s="345" t="s">
        <v>28</v>
      </c>
      <c r="E503" s="345" t="s">
        <v>28</v>
      </c>
      <c r="F503" s="345" t="s">
        <v>65</v>
      </c>
      <c r="G503" s="276">
        <v>7</v>
      </c>
      <c r="H503" s="345"/>
      <c r="I503" s="458">
        <f t="shared" si="21"/>
        <v>1.2962962962962964E-2</v>
      </c>
      <c r="J503" s="318">
        <v>5</v>
      </c>
      <c r="K503" s="458">
        <f t="shared" si="20"/>
        <v>2.592592592592593E-3</v>
      </c>
    </row>
    <row r="504" spans="1:11" x14ac:dyDescent="0.25">
      <c r="A504" s="154">
        <v>43</v>
      </c>
      <c r="B504" s="201"/>
      <c r="C504" s="183" t="s">
        <v>1215</v>
      </c>
      <c r="D504" s="345"/>
      <c r="E504" s="345" t="s">
        <v>28</v>
      </c>
      <c r="F504" s="345" t="s">
        <v>65</v>
      </c>
      <c r="G504" s="276">
        <v>7</v>
      </c>
      <c r="H504" s="345"/>
      <c r="I504" s="458">
        <f t="shared" si="21"/>
        <v>1.2962962962962964E-2</v>
      </c>
      <c r="J504" s="318">
        <v>5</v>
      </c>
      <c r="K504" s="458">
        <f t="shared" si="20"/>
        <v>2.592592592592593E-3</v>
      </c>
    </row>
    <row r="505" spans="1:11" x14ac:dyDescent="0.25">
      <c r="A505" s="154">
        <v>44</v>
      </c>
      <c r="B505" s="201"/>
      <c r="C505" s="183" t="s">
        <v>1216</v>
      </c>
      <c r="D505" s="345"/>
      <c r="E505" s="345" t="s">
        <v>28</v>
      </c>
      <c r="F505" s="345" t="s">
        <v>65</v>
      </c>
      <c r="G505" s="276">
        <v>7</v>
      </c>
      <c r="H505" s="345"/>
      <c r="I505" s="458">
        <f t="shared" si="21"/>
        <v>1.2962962962962964E-2</v>
      </c>
      <c r="J505" s="318">
        <v>5</v>
      </c>
      <c r="K505" s="458">
        <f t="shared" si="20"/>
        <v>2.592592592592593E-3</v>
      </c>
    </row>
    <row r="506" spans="1:11" x14ac:dyDescent="0.25">
      <c r="A506" s="154">
        <v>45</v>
      </c>
      <c r="B506" s="190"/>
      <c r="C506" s="163" t="s">
        <v>1217</v>
      </c>
      <c r="D506" s="180" t="s">
        <v>28</v>
      </c>
      <c r="E506" s="180" t="s">
        <v>28</v>
      </c>
      <c r="F506" s="180" t="s">
        <v>13</v>
      </c>
      <c r="G506" s="277">
        <v>7</v>
      </c>
      <c r="H506" s="180"/>
      <c r="I506" s="458">
        <f t="shared" si="21"/>
        <v>1.2962962962962964E-2</v>
      </c>
      <c r="J506" s="318">
        <v>5</v>
      </c>
      <c r="K506" s="458">
        <f t="shared" si="20"/>
        <v>2.592592592592593E-3</v>
      </c>
    </row>
    <row r="507" spans="1:11" x14ac:dyDescent="0.25">
      <c r="A507" s="154">
        <v>46</v>
      </c>
      <c r="B507" s="190"/>
      <c r="C507" s="163" t="s">
        <v>1218</v>
      </c>
      <c r="D507" s="180" t="s">
        <v>28</v>
      </c>
      <c r="E507" s="180" t="s">
        <v>28</v>
      </c>
      <c r="F507" s="180" t="s">
        <v>13</v>
      </c>
      <c r="G507" s="277">
        <v>7</v>
      </c>
      <c r="H507" s="180"/>
      <c r="I507" s="458">
        <f t="shared" si="21"/>
        <v>1.2962962962962964E-2</v>
      </c>
      <c r="J507" s="318">
        <v>5</v>
      </c>
      <c r="K507" s="458">
        <f t="shared" si="20"/>
        <v>2.592592592592593E-3</v>
      </c>
    </row>
    <row r="508" spans="1:11" x14ac:dyDescent="0.25">
      <c r="A508" s="154">
        <v>47</v>
      </c>
      <c r="B508" s="201"/>
      <c r="C508" s="183" t="s">
        <v>1219</v>
      </c>
      <c r="D508" s="345" t="s">
        <v>28</v>
      </c>
      <c r="E508" s="345" t="s">
        <v>28</v>
      </c>
      <c r="F508" s="345" t="s">
        <v>65</v>
      </c>
      <c r="G508" s="276">
        <v>7</v>
      </c>
      <c r="H508" s="345"/>
      <c r="I508" s="458">
        <f t="shared" si="21"/>
        <v>1.2962962962962964E-2</v>
      </c>
      <c r="J508" s="318">
        <v>5</v>
      </c>
      <c r="K508" s="458">
        <f t="shared" si="20"/>
        <v>2.592592592592593E-3</v>
      </c>
    </row>
    <row r="509" spans="1:11" ht="30" x14ac:dyDescent="0.25">
      <c r="A509" s="154">
        <v>48</v>
      </c>
      <c r="B509" s="190"/>
      <c r="C509" s="163" t="s">
        <v>1220</v>
      </c>
      <c r="D509" s="180" t="s">
        <v>28</v>
      </c>
      <c r="E509" s="180"/>
      <c r="F509" s="180" t="s">
        <v>13</v>
      </c>
      <c r="G509" s="277">
        <v>7</v>
      </c>
      <c r="H509" s="180"/>
      <c r="I509" s="458">
        <f t="shared" si="21"/>
        <v>1.2962962962962964E-2</v>
      </c>
      <c r="J509" s="318">
        <v>5</v>
      </c>
      <c r="K509" s="458">
        <f t="shared" si="20"/>
        <v>2.592592592592593E-3</v>
      </c>
    </row>
    <row r="510" spans="1:11" x14ac:dyDescent="0.25">
      <c r="A510" s="154">
        <v>49</v>
      </c>
      <c r="B510" s="201"/>
      <c r="C510" s="183" t="s">
        <v>1221</v>
      </c>
      <c r="D510" s="345" t="s">
        <v>28</v>
      </c>
      <c r="E510" s="345" t="s">
        <v>28</v>
      </c>
      <c r="F510" s="345" t="s">
        <v>65</v>
      </c>
      <c r="G510" s="276">
        <v>7</v>
      </c>
      <c r="H510" s="345"/>
      <c r="I510" s="458">
        <f t="shared" si="21"/>
        <v>1.2962962962962964E-2</v>
      </c>
      <c r="J510" s="318">
        <v>5</v>
      </c>
      <c r="K510" s="458">
        <f t="shared" si="20"/>
        <v>2.592592592592593E-3</v>
      </c>
    </row>
    <row r="511" spans="1:11" x14ac:dyDescent="0.25">
      <c r="A511" s="154">
        <v>50</v>
      </c>
      <c r="B511" s="201"/>
      <c r="C511" s="183" t="s">
        <v>1222</v>
      </c>
      <c r="D511" s="345" t="s">
        <v>28</v>
      </c>
      <c r="E511" s="345" t="s">
        <v>28</v>
      </c>
      <c r="F511" s="345" t="s">
        <v>65</v>
      </c>
      <c r="G511" s="276">
        <v>7</v>
      </c>
      <c r="H511" s="345"/>
      <c r="I511" s="458">
        <f t="shared" si="21"/>
        <v>1.2962962962962964E-2</v>
      </c>
      <c r="J511" s="318">
        <v>5</v>
      </c>
      <c r="K511" s="458">
        <f t="shared" si="20"/>
        <v>2.592592592592593E-3</v>
      </c>
    </row>
    <row r="512" spans="1:11" x14ac:dyDescent="0.25">
      <c r="A512" s="154">
        <v>51</v>
      </c>
      <c r="B512" s="201"/>
      <c r="C512" s="183" t="s">
        <v>1223</v>
      </c>
      <c r="D512" s="345"/>
      <c r="E512" s="345" t="s">
        <v>28</v>
      </c>
      <c r="F512" s="345" t="s">
        <v>65</v>
      </c>
      <c r="G512" s="276">
        <v>7</v>
      </c>
      <c r="H512" s="345"/>
      <c r="I512" s="458">
        <f t="shared" si="21"/>
        <v>1.2962962962962964E-2</v>
      </c>
      <c r="J512" s="318">
        <v>5</v>
      </c>
      <c r="K512" s="458">
        <f t="shared" si="20"/>
        <v>2.592592592592593E-3</v>
      </c>
    </row>
    <row r="513" spans="1:11" x14ac:dyDescent="0.25">
      <c r="A513" s="154">
        <v>52</v>
      </c>
      <c r="B513" s="201"/>
      <c r="C513" s="183" t="s">
        <v>1224</v>
      </c>
      <c r="D513" s="345"/>
      <c r="E513" s="345" t="s">
        <v>28</v>
      </c>
      <c r="F513" s="345" t="s">
        <v>65</v>
      </c>
      <c r="G513" s="276">
        <v>2</v>
      </c>
      <c r="H513" s="345"/>
      <c r="I513" s="458">
        <f t="shared" si="21"/>
        <v>3.7037037037037034E-3</v>
      </c>
      <c r="J513" s="318">
        <v>5</v>
      </c>
      <c r="K513" s="458">
        <f t="shared" si="20"/>
        <v>7.407407407407407E-4</v>
      </c>
    </row>
    <row r="514" spans="1:11" x14ac:dyDescent="0.25">
      <c r="A514" s="154">
        <v>53</v>
      </c>
      <c r="B514" s="201"/>
      <c r="C514" s="183" t="s">
        <v>1225</v>
      </c>
      <c r="D514" s="345" t="s">
        <v>28</v>
      </c>
      <c r="E514" s="345" t="s">
        <v>28</v>
      </c>
      <c r="F514" s="345" t="s">
        <v>108</v>
      </c>
      <c r="G514" s="276">
        <v>7</v>
      </c>
      <c r="H514" s="345"/>
      <c r="I514" s="458">
        <f t="shared" si="21"/>
        <v>1.2962962962962964E-2</v>
      </c>
      <c r="J514" s="318">
        <v>1</v>
      </c>
      <c r="K514" s="458">
        <f t="shared" si="20"/>
        <v>1.2962962962962964E-2</v>
      </c>
    </row>
    <row r="515" spans="1:11" x14ac:dyDescent="0.25">
      <c r="A515" s="154">
        <v>54</v>
      </c>
      <c r="B515" s="190"/>
      <c r="C515" s="163" t="s">
        <v>1226</v>
      </c>
      <c r="D515" s="180"/>
      <c r="E515" s="180" t="s">
        <v>28</v>
      </c>
      <c r="F515" s="180" t="s">
        <v>65</v>
      </c>
      <c r="G515" s="277">
        <v>7</v>
      </c>
      <c r="H515" s="180"/>
      <c r="I515" s="458">
        <f t="shared" si="21"/>
        <v>1.2962962962962964E-2</v>
      </c>
      <c r="J515" s="318">
        <v>5</v>
      </c>
      <c r="K515" s="458">
        <f t="shared" si="20"/>
        <v>2.592592592592593E-3</v>
      </c>
    </row>
    <row r="516" spans="1:11" x14ac:dyDescent="0.25">
      <c r="A516" s="154">
        <v>55</v>
      </c>
      <c r="B516" s="201"/>
      <c r="C516" s="183" t="s">
        <v>1227</v>
      </c>
      <c r="D516" s="345"/>
      <c r="E516" s="345" t="s">
        <v>28</v>
      </c>
      <c r="F516" s="345" t="s">
        <v>65</v>
      </c>
      <c r="G516" s="276">
        <v>7</v>
      </c>
      <c r="H516" s="345"/>
      <c r="I516" s="458">
        <f t="shared" si="21"/>
        <v>1.2962962962962964E-2</v>
      </c>
      <c r="J516" s="318">
        <v>5</v>
      </c>
      <c r="K516" s="458">
        <f t="shared" si="20"/>
        <v>2.592592592592593E-3</v>
      </c>
    </row>
    <row r="517" spans="1:11" ht="30" x14ac:dyDescent="0.25">
      <c r="A517" s="154">
        <v>56</v>
      </c>
      <c r="B517" s="190"/>
      <c r="C517" s="163" t="s">
        <v>1228</v>
      </c>
      <c r="D517" s="180"/>
      <c r="E517" s="180"/>
      <c r="F517" s="180"/>
      <c r="G517" s="277"/>
      <c r="H517" s="180"/>
      <c r="I517" s="458">
        <f t="shared" si="21"/>
        <v>0</v>
      </c>
      <c r="J517" s="318">
        <v>5</v>
      </c>
      <c r="K517" s="458">
        <f t="shared" si="20"/>
        <v>0</v>
      </c>
    </row>
    <row r="518" spans="1:11" x14ac:dyDescent="0.25">
      <c r="A518" s="154">
        <v>57</v>
      </c>
      <c r="B518" s="197" t="s">
        <v>1229</v>
      </c>
      <c r="C518" s="198"/>
      <c r="D518" s="150"/>
      <c r="E518" s="150"/>
      <c r="F518" s="150"/>
      <c r="G518" s="150"/>
      <c r="H518" s="151"/>
      <c r="I518" s="458"/>
      <c r="J518" s="318"/>
      <c r="K518" s="458"/>
    </row>
    <row r="519" spans="1:11" x14ac:dyDescent="0.25">
      <c r="A519" s="246">
        <v>1</v>
      </c>
      <c r="B519" s="201"/>
      <c r="C519" s="183" t="s">
        <v>1230</v>
      </c>
      <c r="D519" s="345" t="s">
        <v>28</v>
      </c>
      <c r="E519" s="345" t="s">
        <v>28</v>
      </c>
      <c r="F519" s="345" t="s">
        <v>1231</v>
      </c>
      <c r="G519" s="276">
        <v>100</v>
      </c>
      <c r="H519" s="345"/>
      <c r="I519" s="458">
        <f t="shared" si="21"/>
        <v>0.1851851851851852</v>
      </c>
      <c r="J519" s="318">
        <v>1</v>
      </c>
      <c r="K519" s="458">
        <f t="shared" si="20"/>
        <v>0.1851851851851852</v>
      </c>
    </row>
    <row r="520" spans="1:11" ht="16.5" x14ac:dyDescent="0.25">
      <c r="A520" s="246">
        <v>2</v>
      </c>
      <c r="B520" s="201"/>
      <c r="C520" s="183" t="s">
        <v>2848</v>
      </c>
      <c r="D520" s="345" t="s">
        <v>28</v>
      </c>
      <c r="E520" s="345" t="s">
        <v>28</v>
      </c>
      <c r="F520" s="345" t="s">
        <v>1231</v>
      </c>
      <c r="G520" s="276">
        <v>5</v>
      </c>
      <c r="H520" s="345"/>
      <c r="I520" s="458">
        <f t="shared" si="21"/>
        <v>9.2592592592592605E-3</v>
      </c>
      <c r="J520" s="318">
        <v>1</v>
      </c>
      <c r="K520" s="458">
        <f t="shared" si="20"/>
        <v>9.2592592592592605E-3</v>
      </c>
    </row>
    <row r="521" spans="1:11" ht="16.5" x14ac:dyDescent="0.25">
      <c r="A521" s="246">
        <v>3</v>
      </c>
      <c r="B521" s="201"/>
      <c r="C521" s="183" t="s">
        <v>2849</v>
      </c>
      <c r="D521" s="345" t="s">
        <v>28</v>
      </c>
      <c r="E521" s="345" t="s">
        <v>28</v>
      </c>
      <c r="F521" s="345" t="s">
        <v>1232</v>
      </c>
      <c r="G521" s="276">
        <v>50</v>
      </c>
      <c r="H521" s="345"/>
      <c r="I521" s="458">
        <f t="shared" si="21"/>
        <v>9.2592592592592601E-2</v>
      </c>
      <c r="J521" s="318">
        <v>1</v>
      </c>
      <c r="K521" s="458">
        <f t="shared" si="20"/>
        <v>9.2592592592592601E-2</v>
      </c>
    </row>
    <row r="522" spans="1:11" x14ac:dyDescent="0.25">
      <c r="A522" s="246">
        <v>4</v>
      </c>
      <c r="B522" s="201"/>
      <c r="C522" s="183" t="s">
        <v>1233</v>
      </c>
      <c r="D522" s="345" t="s">
        <v>28</v>
      </c>
      <c r="E522" s="345" t="s">
        <v>28</v>
      </c>
      <c r="F522" s="345" t="s">
        <v>1231</v>
      </c>
      <c r="G522" s="276">
        <v>100</v>
      </c>
      <c r="H522" s="345"/>
      <c r="I522" s="458">
        <f t="shared" si="21"/>
        <v>0.1851851851851852</v>
      </c>
      <c r="J522" s="318">
        <v>1</v>
      </c>
      <c r="K522" s="458">
        <f t="shared" si="20"/>
        <v>0.1851851851851852</v>
      </c>
    </row>
    <row r="523" spans="1:11" x14ac:dyDescent="0.25">
      <c r="A523" s="246">
        <v>5</v>
      </c>
      <c r="B523" s="201"/>
      <c r="C523" s="183" t="s">
        <v>1234</v>
      </c>
      <c r="D523" s="345" t="s">
        <v>28</v>
      </c>
      <c r="E523" s="345" t="s">
        <v>28</v>
      </c>
      <c r="F523" s="345" t="s">
        <v>1235</v>
      </c>
      <c r="G523" s="276">
        <v>100</v>
      </c>
      <c r="H523" s="345"/>
      <c r="I523" s="458">
        <f t="shared" si="21"/>
        <v>0.1851851851851852</v>
      </c>
      <c r="J523" s="318">
        <v>1</v>
      </c>
      <c r="K523" s="458">
        <f t="shared" si="20"/>
        <v>0.1851851851851852</v>
      </c>
    </row>
    <row r="524" spans="1:11" x14ac:dyDescent="0.25">
      <c r="A524" s="246">
        <v>6</v>
      </c>
      <c r="B524" s="201"/>
      <c r="C524" s="183" t="s">
        <v>1236</v>
      </c>
      <c r="D524" s="345" t="s">
        <v>28</v>
      </c>
      <c r="E524" s="345" t="s">
        <v>28</v>
      </c>
      <c r="F524" s="345" t="s">
        <v>1231</v>
      </c>
      <c r="G524" s="276">
        <v>100</v>
      </c>
      <c r="H524" s="345"/>
      <c r="I524" s="458">
        <f t="shared" si="21"/>
        <v>0.1851851851851852</v>
      </c>
      <c r="J524" s="318">
        <v>1</v>
      </c>
      <c r="K524" s="458">
        <f t="shared" si="20"/>
        <v>0.1851851851851852</v>
      </c>
    </row>
    <row r="525" spans="1:11" x14ac:dyDescent="0.25">
      <c r="A525" s="246">
        <v>7</v>
      </c>
      <c r="B525" s="201"/>
      <c r="C525" s="183" t="s">
        <v>1237</v>
      </c>
      <c r="D525" s="345" t="s">
        <v>28</v>
      </c>
      <c r="E525" s="345" t="s">
        <v>28</v>
      </c>
      <c r="F525" s="345" t="s">
        <v>1231</v>
      </c>
      <c r="G525" s="276"/>
      <c r="H525" s="345"/>
      <c r="I525" s="458">
        <f t="shared" si="21"/>
        <v>0</v>
      </c>
      <c r="J525" s="318">
        <v>1</v>
      </c>
      <c r="K525" s="458">
        <f t="shared" si="20"/>
        <v>0</v>
      </c>
    </row>
    <row r="526" spans="1:11" x14ac:dyDescent="0.25">
      <c r="A526" s="246">
        <v>8</v>
      </c>
      <c r="B526" s="201"/>
      <c r="C526" s="183" t="s">
        <v>1238</v>
      </c>
      <c r="D526" s="345" t="s">
        <v>28</v>
      </c>
      <c r="E526" s="345" t="s">
        <v>28</v>
      </c>
      <c r="F526" s="345" t="s">
        <v>1231</v>
      </c>
      <c r="G526" s="276">
        <v>50</v>
      </c>
      <c r="H526" s="345"/>
      <c r="I526" s="458">
        <f t="shared" si="21"/>
        <v>9.2592592592592601E-2</v>
      </c>
      <c r="J526" s="318">
        <v>1</v>
      </c>
      <c r="K526" s="458">
        <f t="shared" ref="K526:K589" si="22">I526/J526</f>
        <v>9.2592592592592601E-2</v>
      </c>
    </row>
    <row r="527" spans="1:11" x14ac:dyDescent="0.25">
      <c r="A527" s="246">
        <v>9</v>
      </c>
      <c r="B527" s="201"/>
      <c r="C527" s="183" t="s">
        <v>1239</v>
      </c>
      <c r="D527" s="345" t="s">
        <v>28</v>
      </c>
      <c r="E527" s="345" t="s">
        <v>28</v>
      </c>
      <c r="F527" s="345" t="s">
        <v>1231</v>
      </c>
      <c r="G527" s="276">
        <v>50</v>
      </c>
      <c r="H527" s="345"/>
      <c r="I527" s="458">
        <f t="shared" ref="I527:I547" si="23">G527/12/45</f>
        <v>9.2592592592592601E-2</v>
      </c>
      <c r="J527" s="318">
        <v>1</v>
      </c>
      <c r="K527" s="458">
        <f t="shared" si="22"/>
        <v>9.2592592592592601E-2</v>
      </c>
    </row>
    <row r="528" spans="1:11" x14ac:dyDescent="0.25">
      <c r="A528" s="246">
        <v>10</v>
      </c>
      <c r="B528" s="201"/>
      <c r="C528" s="183" t="s">
        <v>1240</v>
      </c>
      <c r="D528" s="345" t="s">
        <v>28</v>
      </c>
      <c r="E528" s="345" t="s">
        <v>28</v>
      </c>
      <c r="F528" s="345" t="s">
        <v>1231</v>
      </c>
      <c r="G528" s="276">
        <v>50</v>
      </c>
      <c r="H528" s="345"/>
      <c r="I528" s="458">
        <f t="shared" si="23"/>
        <v>9.2592592592592601E-2</v>
      </c>
      <c r="J528" s="318">
        <v>1</v>
      </c>
      <c r="K528" s="458">
        <f t="shared" si="22"/>
        <v>9.2592592592592601E-2</v>
      </c>
    </row>
    <row r="529" spans="1:11" x14ac:dyDescent="0.25">
      <c r="A529" s="246">
        <v>11</v>
      </c>
      <c r="B529" s="201"/>
      <c r="C529" s="183" t="s">
        <v>1241</v>
      </c>
      <c r="D529" s="345" t="s">
        <v>28</v>
      </c>
      <c r="E529" s="345" t="s">
        <v>28</v>
      </c>
      <c r="F529" s="345" t="s">
        <v>1231</v>
      </c>
      <c r="G529" s="276">
        <v>50</v>
      </c>
      <c r="H529" s="345"/>
      <c r="I529" s="458">
        <f t="shared" si="23"/>
        <v>9.2592592592592601E-2</v>
      </c>
      <c r="J529" s="318">
        <v>1</v>
      </c>
      <c r="K529" s="458">
        <f t="shared" si="22"/>
        <v>9.2592592592592601E-2</v>
      </c>
    </row>
    <row r="530" spans="1:11" ht="16.5" x14ac:dyDescent="0.25">
      <c r="A530" s="246">
        <v>12</v>
      </c>
      <c r="B530" s="201"/>
      <c r="C530" s="183" t="s">
        <v>2850</v>
      </c>
      <c r="D530" s="345" t="s">
        <v>28</v>
      </c>
      <c r="E530" s="345" t="s">
        <v>28</v>
      </c>
      <c r="F530" s="345" t="s">
        <v>1231</v>
      </c>
      <c r="G530" s="276">
        <v>10</v>
      </c>
      <c r="H530" s="345"/>
      <c r="I530" s="458">
        <f t="shared" si="23"/>
        <v>1.8518518518518521E-2</v>
      </c>
      <c r="J530" s="318">
        <v>1</v>
      </c>
      <c r="K530" s="458">
        <f t="shared" si="22"/>
        <v>1.8518518518518521E-2</v>
      </c>
    </row>
    <row r="531" spans="1:11" x14ac:dyDescent="0.25">
      <c r="A531" s="246">
        <v>13</v>
      </c>
      <c r="B531" s="201"/>
      <c r="C531" s="183" t="s">
        <v>1242</v>
      </c>
      <c r="D531" s="345" t="s">
        <v>28</v>
      </c>
      <c r="E531" s="345" t="s">
        <v>28</v>
      </c>
      <c r="F531" s="345" t="s">
        <v>1231</v>
      </c>
      <c r="G531" s="276">
        <v>100</v>
      </c>
      <c r="H531" s="345"/>
      <c r="I531" s="458">
        <f t="shared" si="23"/>
        <v>0.1851851851851852</v>
      </c>
      <c r="J531" s="318">
        <v>1</v>
      </c>
      <c r="K531" s="458">
        <f t="shared" si="22"/>
        <v>0.1851851851851852</v>
      </c>
    </row>
    <row r="532" spans="1:11" ht="16.5" x14ac:dyDescent="0.25">
      <c r="A532" s="246">
        <v>14</v>
      </c>
      <c r="B532" s="201"/>
      <c r="C532" s="183" t="s">
        <v>2851</v>
      </c>
      <c r="D532" s="345" t="s">
        <v>28</v>
      </c>
      <c r="E532" s="345" t="s">
        <v>28</v>
      </c>
      <c r="F532" s="345" t="s">
        <v>1231</v>
      </c>
      <c r="G532" s="276">
        <v>50</v>
      </c>
      <c r="H532" s="345"/>
      <c r="I532" s="458">
        <f t="shared" si="23"/>
        <v>9.2592592592592601E-2</v>
      </c>
      <c r="J532" s="318">
        <v>1</v>
      </c>
      <c r="K532" s="458">
        <f t="shared" si="22"/>
        <v>9.2592592592592601E-2</v>
      </c>
    </row>
    <row r="533" spans="1:11" x14ac:dyDescent="0.25">
      <c r="A533" s="246">
        <v>15</v>
      </c>
      <c r="B533" s="201"/>
      <c r="C533" s="183" t="s">
        <v>1243</v>
      </c>
      <c r="D533" s="345" t="s">
        <v>28</v>
      </c>
      <c r="E533" s="345" t="s">
        <v>28</v>
      </c>
      <c r="F533" s="345" t="s">
        <v>1244</v>
      </c>
      <c r="G533" s="276">
        <v>0.5</v>
      </c>
      <c r="H533" s="345"/>
      <c r="I533" s="458">
        <f t="shared" si="23"/>
        <v>9.2592592592592585E-4</v>
      </c>
      <c r="J533" s="318">
        <v>1</v>
      </c>
      <c r="K533" s="458">
        <f t="shared" si="22"/>
        <v>9.2592592592592585E-4</v>
      </c>
    </row>
    <row r="534" spans="1:11" ht="16.5" x14ac:dyDescent="0.25">
      <c r="A534" s="246">
        <v>16</v>
      </c>
      <c r="B534" s="201"/>
      <c r="C534" s="183" t="s">
        <v>2852</v>
      </c>
      <c r="D534" s="345" t="s">
        <v>28</v>
      </c>
      <c r="E534" s="345" t="s">
        <v>28</v>
      </c>
      <c r="F534" s="345" t="s">
        <v>1244</v>
      </c>
      <c r="G534" s="276">
        <v>0.2</v>
      </c>
      <c r="H534" s="345"/>
      <c r="I534" s="458">
        <f t="shared" si="23"/>
        <v>3.7037037037037035E-4</v>
      </c>
      <c r="J534" s="318">
        <v>1</v>
      </c>
      <c r="K534" s="458">
        <f t="shared" si="22"/>
        <v>3.7037037037037035E-4</v>
      </c>
    </row>
    <row r="535" spans="1:11" x14ac:dyDescent="0.25">
      <c r="A535" s="154">
        <v>17</v>
      </c>
      <c r="B535" s="190"/>
      <c r="C535" s="183" t="s">
        <v>2717</v>
      </c>
      <c r="D535" s="180" t="s">
        <v>28</v>
      </c>
      <c r="E535" s="180" t="s">
        <v>28</v>
      </c>
      <c r="F535" s="180" t="s">
        <v>1244</v>
      </c>
      <c r="G535" s="277">
        <v>0.2</v>
      </c>
      <c r="H535" s="180"/>
      <c r="I535" s="458">
        <f t="shared" si="23"/>
        <v>3.7037037037037035E-4</v>
      </c>
      <c r="J535" s="318">
        <v>1</v>
      </c>
      <c r="K535" s="458">
        <f t="shared" si="22"/>
        <v>3.7037037037037035E-4</v>
      </c>
    </row>
    <row r="536" spans="1:11" ht="16.5" x14ac:dyDescent="0.25">
      <c r="A536" s="246">
        <v>18</v>
      </c>
      <c r="B536" s="201"/>
      <c r="C536" s="183" t="s">
        <v>2853</v>
      </c>
      <c r="D536" s="345" t="s">
        <v>28</v>
      </c>
      <c r="E536" s="345" t="s">
        <v>28</v>
      </c>
      <c r="F536" s="345" t="s">
        <v>1231</v>
      </c>
      <c r="G536" s="276">
        <v>10</v>
      </c>
      <c r="H536" s="345"/>
      <c r="I536" s="458">
        <f t="shared" si="23"/>
        <v>1.8518518518518521E-2</v>
      </c>
      <c r="J536" s="318">
        <v>1</v>
      </c>
      <c r="K536" s="458">
        <f t="shared" si="22"/>
        <v>1.8518518518518521E-2</v>
      </c>
    </row>
    <row r="537" spans="1:11" ht="16.5" x14ac:dyDescent="0.25">
      <c r="A537" s="246">
        <v>19</v>
      </c>
      <c r="B537" s="201"/>
      <c r="C537" s="183" t="s">
        <v>2854</v>
      </c>
      <c r="D537" s="345" t="s">
        <v>28</v>
      </c>
      <c r="E537" s="345" t="s">
        <v>28</v>
      </c>
      <c r="F537" s="345" t="s">
        <v>1231</v>
      </c>
      <c r="G537" s="276">
        <v>10</v>
      </c>
      <c r="H537" s="345"/>
      <c r="I537" s="458">
        <f t="shared" si="23"/>
        <v>1.8518518518518521E-2</v>
      </c>
      <c r="J537" s="318">
        <v>1</v>
      </c>
      <c r="K537" s="458">
        <f t="shared" si="22"/>
        <v>1.8518518518518521E-2</v>
      </c>
    </row>
    <row r="538" spans="1:11" x14ac:dyDescent="0.25">
      <c r="A538" s="246">
        <v>20</v>
      </c>
      <c r="B538" s="201"/>
      <c r="C538" s="183" t="s">
        <v>1245</v>
      </c>
      <c r="D538" s="345" t="s">
        <v>28</v>
      </c>
      <c r="E538" s="345" t="s">
        <v>28</v>
      </c>
      <c r="F538" s="345" t="s">
        <v>1231</v>
      </c>
      <c r="G538" s="276">
        <v>100</v>
      </c>
      <c r="H538" s="345"/>
      <c r="I538" s="458">
        <f t="shared" si="23"/>
        <v>0.1851851851851852</v>
      </c>
      <c r="J538" s="318">
        <v>1</v>
      </c>
      <c r="K538" s="458">
        <f t="shared" si="22"/>
        <v>0.1851851851851852</v>
      </c>
    </row>
    <row r="539" spans="1:11" x14ac:dyDescent="0.25">
      <c r="A539" s="154">
        <v>21</v>
      </c>
      <c r="B539" s="190"/>
      <c r="C539" s="183" t="s">
        <v>2718</v>
      </c>
      <c r="D539" s="180" t="s">
        <v>28</v>
      </c>
      <c r="E539" s="180" t="s">
        <v>28</v>
      </c>
      <c r="F539" s="180" t="s">
        <v>1244</v>
      </c>
      <c r="G539" s="277">
        <v>0.2</v>
      </c>
      <c r="H539" s="180"/>
      <c r="I539" s="458">
        <f t="shared" si="23"/>
        <v>3.7037037037037035E-4</v>
      </c>
      <c r="J539" s="318">
        <v>1</v>
      </c>
      <c r="K539" s="458">
        <f t="shared" si="22"/>
        <v>3.7037037037037035E-4</v>
      </c>
    </row>
    <row r="540" spans="1:11" ht="16.5" x14ac:dyDescent="0.25">
      <c r="A540" s="246">
        <v>22</v>
      </c>
      <c r="B540" s="201"/>
      <c r="C540" s="183" t="s">
        <v>2855</v>
      </c>
      <c r="D540" s="345" t="s">
        <v>28</v>
      </c>
      <c r="E540" s="345" t="s">
        <v>28</v>
      </c>
      <c r="F540" s="345" t="s">
        <v>1244</v>
      </c>
      <c r="G540" s="276">
        <v>0.2</v>
      </c>
      <c r="H540" s="345"/>
      <c r="I540" s="458">
        <f t="shared" si="23"/>
        <v>3.7037037037037035E-4</v>
      </c>
      <c r="J540" s="318">
        <v>1</v>
      </c>
      <c r="K540" s="458">
        <f t="shared" si="22"/>
        <v>3.7037037037037035E-4</v>
      </c>
    </row>
    <row r="541" spans="1:11" ht="18.75" x14ac:dyDescent="0.25">
      <c r="A541" s="246">
        <v>23</v>
      </c>
      <c r="B541" s="201"/>
      <c r="C541" s="183" t="s">
        <v>2856</v>
      </c>
      <c r="D541" s="345" t="s">
        <v>28</v>
      </c>
      <c r="E541" s="345" t="s">
        <v>28</v>
      </c>
      <c r="F541" s="345" t="s">
        <v>1244</v>
      </c>
      <c r="G541" s="276">
        <v>0.2</v>
      </c>
      <c r="H541" s="345"/>
      <c r="I541" s="458">
        <f t="shared" si="23"/>
        <v>3.7037037037037035E-4</v>
      </c>
      <c r="J541" s="318">
        <v>1</v>
      </c>
      <c r="K541" s="458">
        <f t="shared" si="22"/>
        <v>3.7037037037037035E-4</v>
      </c>
    </row>
    <row r="542" spans="1:11" ht="16.5" x14ac:dyDescent="0.25">
      <c r="A542" s="246">
        <v>24</v>
      </c>
      <c r="B542" s="201"/>
      <c r="C542" s="183" t="s">
        <v>2857</v>
      </c>
      <c r="D542" s="345" t="s">
        <v>28</v>
      </c>
      <c r="E542" s="345" t="s">
        <v>28</v>
      </c>
      <c r="F542" s="345" t="s">
        <v>1231</v>
      </c>
      <c r="G542" s="276">
        <v>100</v>
      </c>
      <c r="H542" s="345"/>
      <c r="I542" s="458">
        <f t="shared" si="23"/>
        <v>0.1851851851851852</v>
      </c>
      <c r="J542" s="318">
        <v>1</v>
      </c>
      <c r="K542" s="458">
        <f t="shared" si="22"/>
        <v>0.1851851851851852</v>
      </c>
    </row>
    <row r="543" spans="1:11" x14ac:dyDescent="0.25">
      <c r="A543" s="246">
        <v>25</v>
      </c>
      <c r="B543" s="201"/>
      <c r="C543" s="183" t="s">
        <v>1246</v>
      </c>
      <c r="D543" s="345" t="s">
        <v>28</v>
      </c>
      <c r="E543" s="345" t="s">
        <v>28</v>
      </c>
      <c r="F543" s="345" t="s">
        <v>1231</v>
      </c>
      <c r="G543" s="276">
        <v>100</v>
      </c>
      <c r="H543" s="345"/>
      <c r="I543" s="458">
        <f t="shared" si="23"/>
        <v>0.1851851851851852</v>
      </c>
      <c r="J543" s="318">
        <v>1</v>
      </c>
      <c r="K543" s="458">
        <f t="shared" si="22"/>
        <v>0.1851851851851852</v>
      </c>
    </row>
    <row r="544" spans="1:11" x14ac:dyDescent="0.25">
      <c r="A544" s="246">
        <v>26</v>
      </c>
      <c r="B544" s="201"/>
      <c r="C544" s="183" t="s">
        <v>1247</v>
      </c>
      <c r="D544" s="345" t="s">
        <v>28</v>
      </c>
      <c r="E544" s="345" t="s">
        <v>28</v>
      </c>
      <c r="F544" s="345" t="s">
        <v>1057</v>
      </c>
      <c r="G544" s="276">
        <v>2</v>
      </c>
      <c r="H544" s="345"/>
      <c r="I544" s="458">
        <f t="shared" si="23"/>
        <v>3.7037037037037034E-3</v>
      </c>
      <c r="J544" s="318">
        <v>1</v>
      </c>
      <c r="K544" s="458">
        <f t="shared" si="22"/>
        <v>3.7037037037037034E-3</v>
      </c>
    </row>
    <row r="545" spans="1:11" x14ac:dyDescent="0.25">
      <c r="A545" s="246">
        <v>27</v>
      </c>
      <c r="B545" s="201"/>
      <c r="C545" s="183" t="s">
        <v>1248</v>
      </c>
      <c r="D545" s="345" t="s">
        <v>28</v>
      </c>
      <c r="E545" s="345" t="s">
        <v>28</v>
      </c>
      <c r="F545" s="345" t="s">
        <v>1244</v>
      </c>
      <c r="G545" s="276">
        <v>0.2</v>
      </c>
      <c r="H545" s="345"/>
      <c r="I545" s="458">
        <f t="shared" si="23"/>
        <v>3.7037037037037035E-4</v>
      </c>
      <c r="J545" s="318">
        <v>1</v>
      </c>
      <c r="K545" s="458">
        <f t="shared" si="22"/>
        <v>3.7037037037037035E-4</v>
      </c>
    </row>
    <row r="546" spans="1:11" x14ac:dyDescent="0.25">
      <c r="A546" s="246">
        <v>28</v>
      </c>
      <c r="B546" s="201"/>
      <c r="C546" s="183" t="s">
        <v>1249</v>
      </c>
      <c r="D546" s="345" t="s">
        <v>28</v>
      </c>
      <c r="E546" s="345" t="s">
        <v>28</v>
      </c>
      <c r="F546" s="345" t="s">
        <v>1244</v>
      </c>
      <c r="G546" s="276">
        <v>2</v>
      </c>
      <c r="H546" s="345"/>
      <c r="I546" s="458">
        <f t="shared" si="23"/>
        <v>3.7037037037037034E-3</v>
      </c>
      <c r="J546" s="318">
        <v>1</v>
      </c>
      <c r="K546" s="458">
        <f t="shared" si="22"/>
        <v>3.7037037037037034E-3</v>
      </c>
    </row>
    <row r="547" spans="1:11" x14ac:dyDescent="0.25">
      <c r="A547" s="246">
        <v>29</v>
      </c>
      <c r="B547" s="201"/>
      <c r="C547" s="183" t="s">
        <v>1250</v>
      </c>
      <c r="D547" s="345" t="s">
        <v>28</v>
      </c>
      <c r="E547" s="345" t="s">
        <v>28</v>
      </c>
      <c r="F547" s="345" t="s">
        <v>1244</v>
      </c>
      <c r="G547" s="276">
        <v>1</v>
      </c>
      <c r="H547" s="345"/>
      <c r="I547" s="458">
        <f t="shared" si="23"/>
        <v>1.8518518518518517E-3</v>
      </c>
      <c r="J547" s="318">
        <v>1</v>
      </c>
      <c r="K547" s="458">
        <f t="shared" si="22"/>
        <v>1.8518518518518517E-3</v>
      </c>
    </row>
    <row r="548" spans="1:11" x14ac:dyDescent="0.25">
      <c r="A548" s="247" t="s">
        <v>50</v>
      </c>
      <c r="B548" s="197" t="s">
        <v>1251</v>
      </c>
      <c r="C548" s="198"/>
      <c r="D548" s="150"/>
      <c r="E548" s="150"/>
      <c r="F548" s="150"/>
      <c r="G548" s="150"/>
      <c r="H548" s="151"/>
      <c r="I548" s="458"/>
      <c r="J548" s="318"/>
      <c r="K548" s="458"/>
    </row>
    <row r="549" spans="1:11" x14ac:dyDescent="0.25">
      <c r="A549" s="246"/>
      <c r="B549" s="197" t="s">
        <v>886</v>
      </c>
      <c r="C549" s="198"/>
      <c r="D549" s="150"/>
      <c r="E549" s="150"/>
      <c r="F549" s="150"/>
      <c r="G549" s="150"/>
      <c r="H549" s="151"/>
      <c r="I549" s="458"/>
      <c r="J549" s="318"/>
      <c r="K549" s="458"/>
    </row>
    <row r="550" spans="1:11" x14ac:dyDescent="0.25">
      <c r="A550" s="246"/>
      <c r="B550" s="197" t="s">
        <v>1252</v>
      </c>
      <c r="C550" s="198"/>
      <c r="D550" s="150"/>
      <c r="E550" s="150"/>
      <c r="F550" s="150"/>
      <c r="G550" s="150"/>
      <c r="H550" s="151"/>
      <c r="I550" s="458"/>
      <c r="J550" s="318"/>
      <c r="K550" s="458"/>
    </row>
    <row r="551" spans="1:11" x14ac:dyDescent="0.25">
      <c r="A551" s="246"/>
      <c r="B551" s="236" t="s">
        <v>1253</v>
      </c>
      <c r="C551" s="237"/>
      <c r="D551" s="278"/>
      <c r="E551" s="278"/>
      <c r="F551" s="278"/>
      <c r="G551" s="278"/>
      <c r="H551" s="345"/>
      <c r="I551" s="458"/>
      <c r="J551" s="318"/>
      <c r="K551" s="458"/>
    </row>
    <row r="552" spans="1:11" x14ac:dyDescent="0.25">
      <c r="A552" s="154">
        <v>1</v>
      </c>
      <c r="B552" s="248"/>
      <c r="C552" s="163" t="s">
        <v>1254</v>
      </c>
      <c r="D552" s="180" t="s">
        <v>28</v>
      </c>
      <c r="E552" s="180" t="s">
        <v>28</v>
      </c>
      <c r="F552" s="180" t="s">
        <v>350</v>
      </c>
      <c r="G552" s="276" t="s">
        <v>855</v>
      </c>
      <c r="H552" s="180"/>
      <c r="I552" s="458">
        <f>1/3/45</f>
        <v>7.4074074074074068E-3</v>
      </c>
      <c r="J552" s="318">
        <v>5</v>
      </c>
      <c r="K552" s="458">
        <f t="shared" si="22"/>
        <v>1.4814814814814814E-3</v>
      </c>
    </row>
    <row r="553" spans="1:11" x14ac:dyDescent="0.25">
      <c r="A553" s="246"/>
      <c r="B553" s="197" t="s">
        <v>1255</v>
      </c>
      <c r="C553" s="198"/>
      <c r="D553" s="150"/>
      <c r="E553" s="150"/>
      <c r="F553" s="150"/>
      <c r="G553" s="150"/>
      <c r="H553" s="345"/>
      <c r="I553" s="458"/>
      <c r="J553" s="318"/>
      <c r="K553" s="458"/>
    </row>
    <row r="554" spans="1:11" x14ac:dyDescent="0.25">
      <c r="A554" s="246"/>
      <c r="B554" s="236" t="s">
        <v>1256</v>
      </c>
      <c r="C554" s="237"/>
      <c r="D554" s="278"/>
      <c r="E554" s="278"/>
      <c r="F554" s="278"/>
      <c r="G554" s="278"/>
      <c r="H554" s="345"/>
      <c r="I554" s="458"/>
      <c r="J554" s="318"/>
      <c r="K554" s="458"/>
    </row>
    <row r="555" spans="1:11" x14ac:dyDescent="0.25">
      <c r="A555" s="154">
        <v>2</v>
      </c>
      <c r="B555" s="190"/>
      <c r="C555" s="163" t="s">
        <v>1257</v>
      </c>
      <c r="D555" s="180" t="s">
        <v>28</v>
      </c>
      <c r="E555" s="180" t="s">
        <v>28</v>
      </c>
      <c r="F555" s="180" t="s">
        <v>350</v>
      </c>
      <c r="G555" s="276" t="s">
        <v>855</v>
      </c>
      <c r="H555" s="180"/>
      <c r="I555" s="458">
        <f t="shared" ref="I555:I616" si="24">1/3/45</f>
        <v>7.4074074074074068E-3</v>
      </c>
      <c r="J555" s="318">
        <v>5</v>
      </c>
      <c r="K555" s="458">
        <f t="shared" si="22"/>
        <v>1.4814814814814814E-3</v>
      </c>
    </row>
    <row r="556" spans="1:11" x14ac:dyDescent="0.25">
      <c r="A556" s="154">
        <v>3</v>
      </c>
      <c r="B556" s="190"/>
      <c r="C556" s="163" t="s">
        <v>1258</v>
      </c>
      <c r="D556" s="180" t="s">
        <v>28</v>
      </c>
      <c r="E556" s="180" t="s">
        <v>28</v>
      </c>
      <c r="F556" s="180" t="s">
        <v>350</v>
      </c>
      <c r="G556" s="276" t="s">
        <v>855</v>
      </c>
      <c r="H556" s="180"/>
      <c r="I556" s="458">
        <f t="shared" si="24"/>
        <v>7.4074074074074068E-3</v>
      </c>
      <c r="J556" s="318">
        <v>5</v>
      </c>
      <c r="K556" s="458">
        <f t="shared" si="22"/>
        <v>1.4814814814814814E-3</v>
      </c>
    </row>
    <row r="557" spans="1:11" x14ac:dyDescent="0.25">
      <c r="A557" s="246"/>
      <c r="B557" s="236" t="s">
        <v>1259</v>
      </c>
      <c r="C557" s="237"/>
      <c r="D557" s="278"/>
      <c r="E557" s="278"/>
      <c r="F557" s="278"/>
      <c r="G557" s="278"/>
      <c r="H557" s="345"/>
      <c r="I557" s="458"/>
      <c r="J557" s="318"/>
      <c r="K557" s="458"/>
    </row>
    <row r="558" spans="1:11" x14ac:dyDescent="0.25">
      <c r="A558" s="246"/>
      <c r="B558" s="199" t="s">
        <v>1260</v>
      </c>
      <c r="C558" s="200"/>
      <c r="D558" s="345"/>
      <c r="E558" s="345"/>
      <c r="F558" s="345"/>
      <c r="G558" s="276"/>
      <c r="H558" s="345"/>
      <c r="I558" s="458"/>
      <c r="J558" s="318"/>
      <c r="K558" s="458"/>
    </row>
    <row r="559" spans="1:11" x14ac:dyDescent="0.25">
      <c r="A559" s="154">
        <v>4</v>
      </c>
      <c r="B559" s="190"/>
      <c r="C559" s="163" t="s">
        <v>1261</v>
      </c>
      <c r="D559" s="180" t="s">
        <v>28</v>
      </c>
      <c r="E559" s="180" t="s">
        <v>28</v>
      </c>
      <c r="F559" s="180" t="s">
        <v>350</v>
      </c>
      <c r="G559" s="276" t="s">
        <v>855</v>
      </c>
      <c r="H559" s="180"/>
      <c r="I559" s="458">
        <f t="shared" si="24"/>
        <v>7.4074074074074068E-3</v>
      </c>
      <c r="J559" s="318">
        <v>5</v>
      </c>
      <c r="K559" s="458">
        <f t="shared" si="22"/>
        <v>1.4814814814814814E-3</v>
      </c>
    </row>
    <row r="560" spans="1:11" x14ac:dyDescent="0.25">
      <c r="A560" s="154">
        <v>5</v>
      </c>
      <c r="B560" s="190"/>
      <c r="C560" s="163" t="s">
        <v>1262</v>
      </c>
      <c r="D560" s="180" t="s">
        <v>28</v>
      </c>
      <c r="E560" s="180" t="s">
        <v>28</v>
      </c>
      <c r="F560" s="180" t="s">
        <v>350</v>
      </c>
      <c r="G560" s="276" t="s">
        <v>855</v>
      </c>
      <c r="H560" s="180"/>
      <c r="I560" s="458">
        <f t="shared" si="24"/>
        <v>7.4074074074074068E-3</v>
      </c>
      <c r="J560" s="318">
        <v>5</v>
      </c>
      <c r="K560" s="458">
        <f t="shared" si="22"/>
        <v>1.4814814814814814E-3</v>
      </c>
    </row>
    <row r="561" spans="1:11" x14ac:dyDescent="0.25">
      <c r="A561" s="154">
        <v>6</v>
      </c>
      <c r="B561" s="190"/>
      <c r="C561" s="163" t="s">
        <v>1263</v>
      </c>
      <c r="D561" s="180" t="s">
        <v>28</v>
      </c>
      <c r="E561" s="180" t="s">
        <v>28</v>
      </c>
      <c r="F561" s="180" t="s">
        <v>350</v>
      </c>
      <c r="G561" s="276" t="s">
        <v>855</v>
      </c>
      <c r="H561" s="180"/>
      <c r="I561" s="458">
        <f t="shared" si="24"/>
        <v>7.4074074074074068E-3</v>
      </c>
      <c r="J561" s="318">
        <v>5</v>
      </c>
      <c r="K561" s="458">
        <f t="shared" si="22"/>
        <v>1.4814814814814814E-3</v>
      </c>
    </row>
    <row r="562" spans="1:11" x14ac:dyDescent="0.25">
      <c r="A562" s="154">
        <v>7</v>
      </c>
      <c r="B562" s="190"/>
      <c r="C562" s="163" t="s">
        <v>1264</v>
      </c>
      <c r="D562" s="180" t="s">
        <v>28</v>
      </c>
      <c r="E562" s="180" t="s">
        <v>28</v>
      </c>
      <c r="F562" s="180" t="s">
        <v>350</v>
      </c>
      <c r="G562" s="276" t="s">
        <v>855</v>
      </c>
      <c r="H562" s="180"/>
      <c r="I562" s="458">
        <f t="shared" si="24"/>
        <v>7.4074074074074068E-3</v>
      </c>
      <c r="J562" s="318">
        <v>5</v>
      </c>
      <c r="K562" s="458">
        <f t="shared" si="22"/>
        <v>1.4814814814814814E-3</v>
      </c>
    </row>
    <row r="563" spans="1:11" x14ac:dyDescent="0.25">
      <c r="A563" s="246"/>
      <c r="B563" s="197" t="s">
        <v>1265</v>
      </c>
      <c r="C563" s="198"/>
      <c r="D563" s="150"/>
      <c r="E563" s="150"/>
      <c r="F563" s="150"/>
      <c r="G563" s="150"/>
      <c r="H563" s="345"/>
      <c r="I563" s="458"/>
      <c r="J563" s="318"/>
      <c r="K563" s="458"/>
    </row>
    <row r="564" spans="1:11" x14ac:dyDescent="0.25">
      <c r="A564" s="154">
        <v>8</v>
      </c>
      <c r="B564" s="248" t="s">
        <v>1266</v>
      </c>
      <c r="C564" s="163" t="s">
        <v>1267</v>
      </c>
      <c r="D564" s="180" t="s">
        <v>28</v>
      </c>
      <c r="E564" s="180" t="s">
        <v>28</v>
      </c>
      <c r="F564" s="180" t="s">
        <v>350</v>
      </c>
      <c r="G564" s="276" t="s">
        <v>855</v>
      </c>
      <c r="H564" s="180"/>
      <c r="I564" s="458">
        <f t="shared" si="24"/>
        <v>7.4074074074074068E-3</v>
      </c>
      <c r="J564" s="318">
        <v>5</v>
      </c>
      <c r="K564" s="458">
        <f t="shared" si="22"/>
        <v>1.4814814814814814E-3</v>
      </c>
    </row>
    <row r="565" spans="1:11" x14ac:dyDescent="0.25">
      <c r="A565" s="246"/>
      <c r="B565" s="197" t="s">
        <v>1268</v>
      </c>
      <c r="C565" s="198"/>
      <c r="D565" s="150"/>
      <c r="E565" s="150"/>
      <c r="F565" s="150"/>
      <c r="G565" s="150"/>
      <c r="H565" s="345"/>
      <c r="I565" s="458"/>
      <c r="J565" s="318"/>
      <c r="K565" s="458"/>
    </row>
    <row r="566" spans="1:11" ht="30" x14ac:dyDescent="0.25">
      <c r="A566" s="154">
        <v>9</v>
      </c>
      <c r="B566" s="163" t="s">
        <v>1269</v>
      </c>
      <c r="C566" s="163" t="s">
        <v>1270</v>
      </c>
      <c r="D566" s="180" t="s">
        <v>28</v>
      </c>
      <c r="E566" s="180" t="s">
        <v>28</v>
      </c>
      <c r="F566" s="180" t="s">
        <v>350</v>
      </c>
      <c r="G566" s="276" t="s">
        <v>855</v>
      </c>
      <c r="H566" s="180"/>
      <c r="I566" s="458">
        <f t="shared" si="24"/>
        <v>7.4074074074074068E-3</v>
      </c>
      <c r="J566" s="318">
        <v>5</v>
      </c>
      <c r="K566" s="458">
        <f t="shared" si="22"/>
        <v>1.4814814814814814E-3</v>
      </c>
    </row>
    <row r="567" spans="1:11" ht="30" x14ac:dyDescent="0.25">
      <c r="A567" s="154">
        <v>10</v>
      </c>
      <c r="B567" s="163" t="s">
        <v>1271</v>
      </c>
      <c r="C567" s="163" t="s">
        <v>1272</v>
      </c>
      <c r="D567" s="180" t="s">
        <v>28</v>
      </c>
      <c r="E567" s="180" t="s">
        <v>28</v>
      </c>
      <c r="F567" s="180" t="s">
        <v>350</v>
      </c>
      <c r="G567" s="276" t="s">
        <v>855</v>
      </c>
      <c r="H567" s="180"/>
      <c r="I567" s="458">
        <f t="shared" si="24"/>
        <v>7.4074074074074068E-3</v>
      </c>
      <c r="J567" s="318">
        <v>5</v>
      </c>
      <c r="K567" s="458">
        <f t="shared" si="22"/>
        <v>1.4814814814814814E-3</v>
      </c>
    </row>
    <row r="568" spans="1:11" x14ac:dyDescent="0.25">
      <c r="A568" s="154">
        <v>11</v>
      </c>
      <c r="B568" s="190" t="s">
        <v>1273</v>
      </c>
      <c r="C568" s="163" t="s">
        <v>1273</v>
      </c>
      <c r="D568" s="180" t="s">
        <v>28</v>
      </c>
      <c r="E568" s="180" t="s">
        <v>28</v>
      </c>
      <c r="F568" s="180" t="s">
        <v>350</v>
      </c>
      <c r="G568" s="276" t="s">
        <v>855</v>
      </c>
      <c r="H568" s="180"/>
      <c r="I568" s="458">
        <f t="shared" si="24"/>
        <v>7.4074074074074068E-3</v>
      </c>
      <c r="J568" s="318">
        <v>5</v>
      </c>
      <c r="K568" s="458">
        <f t="shared" si="22"/>
        <v>1.4814814814814814E-3</v>
      </c>
    </row>
    <row r="569" spans="1:11" x14ac:dyDescent="0.25">
      <c r="A569" s="154">
        <v>12</v>
      </c>
      <c r="B569" s="190" t="s">
        <v>1274</v>
      </c>
      <c r="C569" s="163" t="s">
        <v>1275</v>
      </c>
      <c r="D569" s="180" t="s">
        <v>28</v>
      </c>
      <c r="E569" s="180" t="s">
        <v>28</v>
      </c>
      <c r="F569" s="180" t="s">
        <v>350</v>
      </c>
      <c r="G569" s="276" t="s">
        <v>855</v>
      </c>
      <c r="H569" s="180"/>
      <c r="I569" s="458">
        <f t="shared" si="24"/>
        <v>7.4074074074074068E-3</v>
      </c>
      <c r="J569" s="318">
        <v>5</v>
      </c>
      <c r="K569" s="458">
        <f t="shared" si="22"/>
        <v>1.4814814814814814E-3</v>
      </c>
    </row>
    <row r="570" spans="1:11" x14ac:dyDescent="0.25">
      <c r="A570" s="246"/>
      <c r="B570" s="197" t="s">
        <v>915</v>
      </c>
      <c r="C570" s="198"/>
      <c r="D570" s="150"/>
      <c r="E570" s="150"/>
      <c r="F570" s="150"/>
      <c r="G570" s="150"/>
      <c r="H570" s="151"/>
      <c r="I570" s="458"/>
      <c r="J570" s="318"/>
      <c r="K570" s="458"/>
    </row>
    <row r="571" spans="1:11" x14ac:dyDescent="0.25">
      <c r="A571" s="246"/>
      <c r="B571" s="197" t="s">
        <v>1252</v>
      </c>
      <c r="C571" s="198"/>
      <c r="D571" s="150"/>
      <c r="E571" s="150"/>
      <c r="F571" s="150"/>
      <c r="G571" s="150"/>
      <c r="H571" s="345"/>
      <c r="I571" s="458"/>
      <c r="J571" s="318"/>
      <c r="K571" s="458"/>
    </row>
    <row r="572" spans="1:11" ht="45" x14ac:dyDescent="0.25">
      <c r="A572" s="154">
        <v>13</v>
      </c>
      <c r="B572" s="250" t="s">
        <v>1276</v>
      </c>
      <c r="C572" s="163" t="s">
        <v>1277</v>
      </c>
      <c r="D572" s="180" t="s">
        <v>28</v>
      </c>
      <c r="E572" s="180" t="s">
        <v>28</v>
      </c>
      <c r="F572" s="180" t="s">
        <v>350</v>
      </c>
      <c r="G572" s="276" t="s">
        <v>855</v>
      </c>
      <c r="H572" s="180"/>
      <c r="I572" s="458">
        <f t="shared" si="24"/>
        <v>7.4074074074074068E-3</v>
      </c>
      <c r="J572" s="318">
        <v>5</v>
      </c>
      <c r="K572" s="458">
        <f t="shared" si="22"/>
        <v>1.4814814814814814E-3</v>
      </c>
    </row>
    <row r="573" spans="1:11" x14ac:dyDescent="0.25">
      <c r="A573" s="246"/>
      <c r="B573" s="236" t="s">
        <v>1278</v>
      </c>
      <c r="C573" s="237"/>
      <c r="D573" s="278"/>
      <c r="E573" s="278"/>
      <c r="F573" s="278"/>
      <c r="G573" s="278"/>
      <c r="H573" s="345"/>
      <c r="I573" s="458"/>
      <c r="J573" s="318"/>
      <c r="K573" s="458"/>
    </row>
    <row r="574" spans="1:11" x14ac:dyDescent="0.25">
      <c r="A574" s="154">
        <v>14</v>
      </c>
      <c r="B574" s="248"/>
      <c r="C574" s="163" t="s">
        <v>1279</v>
      </c>
      <c r="D574" s="180" t="s">
        <v>28</v>
      </c>
      <c r="E574" s="180" t="s">
        <v>28</v>
      </c>
      <c r="F574" s="180" t="s">
        <v>350</v>
      </c>
      <c r="G574" s="276" t="s">
        <v>855</v>
      </c>
      <c r="H574" s="180"/>
      <c r="I574" s="458">
        <f t="shared" si="24"/>
        <v>7.4074074074074068E-3</v>
      </c>
      <c r="J574" s="318">
        <v>5</v>
      </c>
      <c r="K574" s="458">
        <f t="shared" si="22"/>
        <v>1.4814814814814814E-3</v>
      </c>
    </row>
    <row r="575" spans="1:11" ht="30" x14ac:dyDescent="0.25">
      <c r="A575" s="154">
        <v>15</v>
      </c>
      <c r="B575" s="190"/>
      <c r="C575" s="163" t="s">
        <v>1280</v>
      </c>
      <c r="D575" s="180" t="s">
        <v>28</v>
      </c>
      <c r="E575" s="180" t="s">
        <v>28</v>
      </c>
      <c r="F575" s="180" t="s">
        <v>350</v>
      </c>
      <c r="G575" s="276" t="s">
        <v>855</v>
      </c>
      <c r="H575" s="180"/>
      <c r="I575" s="458">
        <f t="shared" si="24"/>
        <v>7.4074074074074068E-3</v>
      </c>
      <c r="J575" s="318">
        <v>5</v>
      </c>
      <c r="K575" s="458">
        <f t="shared" si="22"/>
        <v>1.4814814814814814E-3</v>
      </c>
    </row>
    <row r="576" spans="1:11" x14ac:dyDescent="0.25">
      <c r="A576" s="154">
        <v>16</v>
      </c>
      <c r="B576" s="248" t="s">
        <v>1281</v>
      </c>
      <c r="C576" s="183" t="s">
        <v>1282</v>
      </c>
      <c r="D576" s="180" t="s">
        <v>28</v>
      </c>
      <c r="E576" s="180" t="s">
        <v>28</v>
      </c>
      <c r="F576" s="180" t="s">
        <v>350</v>
      </c>
      <c r="G576" s="276" t="s">
        <v>855</v>
      </c>
      <c r="H576" s="180"/>
      <c r="I576" s="458">
        <f t="shared" si="24"/>
        <v>7.4074074074074068E-3</v>
      </c>
      <c r="J576" s="318">
        <v>5</v>
      </c>
      <c r="K576" s="458">
        <f t="shared" si="22"/>
        <v>1.4814814814814814E-3</v>
      </c>
    </row>
    <row r="577" spans="1:11" x14ac:dyDescent="0.25">
      <c r="A577" s="246"/>
      <c r="B577" s="197" t="s">
        <v>1255</v>
      </c>
      <c r="C577" s="198"/>
      <c r="D577" s="150"/>
      <c r="E577" s="150"/>
      <c r="F577" s="150"/>
      <c r="G577" s="150"/>
      <c r="H577" s="345"/>
      <c r="I577" s="458"/>
      <c r="J577" s="318"/>
      <c r="K577" s="458"/>
    </row>
    <row r="578" spans="1:11" x14ac:dyDescent="0.25">
      <c r="A578" s="246"/>
      <c r="B578" s="236" t="s">
        <v>1283</v>
      </c>
      <c r="C578" s="237"/>
      <c r="D578" s="278"/>
      <c r="E578" s="278"/>
      <c r="F578" s="278"/>
      <c r="G578" s="278"/>
      <c r="H578" s="345"/>
      <c r="I578" s="458"/>
      <c r="J578" s="318"/>
      <c r="K578" s="458"/>
    </row>
    <row r="579" spans="1:11" x14ac:dyDescent="0.25">
      <c r="A579" s="154">
        <v>17</v>
      </c>
      <c r="B579" s="190"/>
      <c r="C579" s="163" t="s">
        <v>1284</v>
      </c>
      <c r="D579" s="180" t="s">
        <v>28</v>
      </c>
      <c r="E579" s="180" t="s">
        <v>28</v>
      </c>
      <c r="F579" s="180" t="s">
        <v>350</v>
      </c>
      <c r="G579" s="276" t="s">
        <v>855</v>
      </c>
      <c r="H579" s="180"/>
      <c r="I579" s="458">
        <f t="shared" si="24"/>
        <v>7.4074074074074068E-3</v>
      </c>
      <c r="J579" s="318">
        <v>5</v>
      </c>
      <c r="K579" s="458">
        <f t="shared" si="22"/>
        <v>1.4814814814814814E-3</v>
      </c>
    </row>
    <row r="580" spans="1:11" x14ac:dyDescent="0.25">
      <c r="A580" s="154">
        <v>18</v>
      </c>
      <c r="B580" s="190"/>
      <c r="C580" s="163" t="s">
        <v>1285</v>
      </c>
      <c r="D580" s="180" t="s">
        <v>28</v>
      </c>
      <c r="E580" s="180" t="s">
        <v>28</v>
      </c>
      <c r="F580" s="180" t="s">
        <v>350</v>
      </c>
      <c r="G580" s="276" t="s">
        <v>855</v>
      </c>
      <c r="H580" s="180"/>
      <c r="I580" s="458">
        <f t="shared" si="24"/>
        <v>7.4074074074074068E-3</v>
      </c>
      <c r="J580" s="318">
        <v>5</v>
      </c>
      <c r="K580" s="458">
        <f t="shared" si="22"/>
        <v>1.4814814814814814E-3</v>
      </c>
    </row>
    <row r="581" spans="1:11" x14ac:dyDescent="0.25">
      <c r="A581" s="246"/>
      <c r="B581" s="236" t="s">
        <v>1286</v>
      </c>
      <c r="C581" s="237"/>
      <c r="D581" s="278"/>
      <c r="E581" s="278"/>
      <c r="F581" s="278"/>
      <c r="G581" s="278"/>
      <c r="H581" s="345"/>
      <c r="I581" s="458"/>
      <c r="J581" s="318"/>
      <c r="K581" s="458"/>
    </row>
    <row r="582" spans="1:11" x14ac:dyDescent="0.25">
      <c r="A582" s="154">
        <v>19</v>
      </c>
      <c r="B582" s="190"/>
      <c r="C582" s="163" t="s">
        <v>1287</v>
      </c>
      <c r="D582" s="180" t="s">
        <v>28</v>
      </c>
      <c r="E582" s="180" t="s">
        <v>28</v>
      </c>
      <c r="F582" s="180" t="s">
        <v>350</v>
      </c>
      <c r="G582" s="276" t="s">
        <v>855</v>
      </c>
      <c r="H582" s="180"/>
      <c r="I582" s="458">
        <f t="shared" si="24"/>
        <v>7.4074074074074068E-3</v>
      </c>
      <c r="J582" s="318">
        <v>5</v>
      </c>
      <c r="K582" s="458">
        <f t="shared" si="22"/>
        <v>1.4814814814814814E-3</v>
      </c>
    </row>
    <row r="583" spans="1:11" x14ac:dyDescent="0.25">
      <c r="A583" s="246"/>
      <c r="B583" s="236" t="s">
        <v>1288</v>
      </c>
      <c r="C583" s="237"/>
      <c r="D583" s="278"/>
      <c r="E583" s="278"/>
      <c r="F583" s="278"/>
      <c r="G583" s="278"/>
      <c r="H583" s="345"/>
      <c r="I583" s="458"/>
      <c r="J583" s="318"/>
      <c r="K583" s="458"/>
    </row>
    <row r="584" spans="1:11" x14ac:dyDescent="0.25">
      <c r="A584" s="154">
        <v>20</v>
      </c>
      <c r="B584" s="190"/>
      <c r="C584" s="163" t="s">
        <v>1289</v>
      </c>
      <c r="D584" s="180" t="s">
        <v>28</v>
      </c>
      <c r="E584" s="180" t="s">
        <v>28</v>
      </c>
      <c r="F584" s="180" t="s">
        <v>350</v>
      </c>
      <c r="G584" s="276" t="s">
        <v>855</v>
      </c>
      <c r="H584" s="180"/>
      <c r="I584" s="458">
        <f t="shared" si="24"/>
        <v>7.4074074074074068E-3</v>
      </c>
      <c r="J584" s="318">
        <v>5</v>
      </c>
      <c r="K584" s="458">
        <f t="shared" si="22"/>
        <v>1.4814814814814814E-3</v>
      </c>
    </row>
    <row r="585" spans="1:11" x14ac:dyDescent="0.25">
      <c r="A585" s="154">
        <v>21</v>
      </c>
      <c r="B585" s="190"/>
      <c r="C585" s="163" t="s">
        <v>1290</v>
      </c>
      <c r="D585" s="180" t="s">
        <v>28</v>
      </c>
      <c r="E585" s="180" t="s">
        <v>28</v>
      </c>
      <c r="F585" s="180" t="s">
        <v>350</v>
      </c>
      <c r="G585" s="276" t="s">
        <v>855</v>
      </c>
      <c r="H585" s="180"/>
      <c r="I585" s="458">
        <f t="shared" si="24"/>
        <v>7.4074074074074068E-3</v>
      </c>
      <c r="J585" s="318">
        <v>5</v>
      </c>
      <c r="K585" s="458">
        <f t="shared" si="22"/>
        <v>1.4814814814814814E-3</v>
      </c>
    </row>
    <row r="586" spans="1:11" x14ac:dyDescent="0.25">
      <c r="A586" s="246"/>
      <c r="B586" s="197" t="s">
        <v>933</v>
      </c>
      <c r="C586" s="198"/>
      <c r="D586" s="150"/>
      <c r="E586" s="150"/>
      <c r="F586" s="150"/>
      <c r="G586" s="150"/>
      <c r="H586" s="151"/>
      <c r="I586" s="458"/>
      <c r="J586" s="318"/>
      <c r="K586" s="458"/>
    </row>
    <row r="587" spans="1:11" x14ac:dyDescent="0.25">
      <c r="A587" s="246"/>
      <c r="B587" s="197" t="s">
        <v>1252</v>
      </c>
      <c r="C587" s="198"/>
      <c r="D587" s="150"/>
      <c r="E587" s="150"/>
      <c r="F587" s="150"/>
      <c r="G587" s="151"/>
      <c r="H587" s="267"/>
      <c r="I587" s="458"/>
      <c r="J587" s="318"/>
      <c r="K587" s="458"/>
    </row>
    <row r="588" spans="1:11" x14ac:dyDescent="0.25">
      <c r="A588" s="154">
        <v>22</v>
      </c>
      <c r="B588" s="190"/>
      <c r="C588" s="163" t="s">
        <v>1291</v>
      </c>
      <c r="D588" s="180" t="s">
        <v>28</v>
      </c>
      <c r="E588" s="180" t="s">
        <v>28</v>
      </c>
      <c r="F588" s="180" t="s">
        <v>350</v>
      </c>
      <c r="G588" s="345" t="s">
        <v>855</v>
      </c>
      <c r="H588" s="279"/>
      <c r="I588" s="458">
        <f t="shared" si="24"/>
        <v>7.4074074074074068E-3</v>
      </c>
      <c r="J588" s="318">
        <v>5</v>
      </c>
      <c r="K588" s="458">
        <f t="shared" si="22"/>
        <v>1.4814814814814814E-3</v>
      </c>
    </row>
    <row r="589" spans="1:11" ht="30" x14ac:dyDescent="0.25">
      <c r="A589" s="154">
        <v>23</v>
      </c>
      <c r="B589" s="248" t="s">
        <v>1292</v>
      </c>
      <c r="C589" s="163" t="s">
        <v>1293</v>
      </c>
      <c r="D589" s="180" t="s">
        <v>28</v>
      </c>
      <c r="E589" s="180" t="s">
        <v>28</v>
      </c>
      <c r="F589" s="180" t="s">
        <v>350</v>
      </c>
      <c r="G589" s="345" t="s">
        <v>855</v>
      </c>
      <c r="H589" s="279"/>
      <c r="I589" s="458">
        <f t="shared" si="24"/>
        <v>7.4074074074074068E-3</v>
      </c>
      <c r="J589" s="318">
        <v>5</v>
      </c>
      <c r="K589" s="458">
        <f t="shared" si="22"/>
        <v>1.4814814814814814E-3</v>
      </c>
    </row>
    <row r="590" spans="1:11" x14ac:dyDescent="0.25">
      <c r="A590" s="246"/>
      <c r="B590" s="197" t="s">
        <v>1265</v>
      </c>
      <c r="C590" s="198"/>
      <c r="D590" s="150"/>
      <c r="E590" s="150"/>
      <c r="F590" s="150"/>
      <c r="G590" s="151"/>
      <c r="H590" s="267"/>
      <c r="I590" s="458"/>
      <c r="J590" s="318"/>
      <c r="K590" s="458"/>
    </row>
    <row r="591" spans="1:11" x14ac:dyDescent="0.25">
      <c r="A591" s="154">
        <v>24</v>
      </c>
      <c r="B591" s="190" t="s">
        <v>1294</v>
      </c>
      <c r="C591" s="163" t="s">
        <v>1295</v>
      </c>
      <c r="D591" s="180" t="s">
        <v>28</v>
      </c>
      <c r="E591" s="180" t="s">
        <v>28</v>
      </c>
      <c r="F591" s="180" t="s">
        <v>350</v>
      </c>
      <c r="G591" s="345" t="s">
        <v>855</v>
      </c>
      <c r="H591" s="279"/>
      <c r="I591" s="458">
        <f t="shared" si="24"/>
        <v>7.4074074074074068E-3</v>
      </c>
      <c r="J591" s="318">
        <v>5</v>
      </c>
      <c r="K591" s="458">
        <f t="shared" ref="K591:K653" si="25">I591/J591</f>
        <v>1.4814814814814814E-3</v>
      </c>
    </row>
    <row r="592" spans="1:11" x14ac:dyDescent="0.25">
      <c r="A592" s="246"/>
      <c r="B592" s="197" t="s">
        <v>1255</v>
      </c>
      <c r="C592" s="198"/>
      <c r="D592" s="150"/>
      <c r="E592" s="150"/>
      <c r="F592" s="150"/>
      <c r="G592" s="151"/>
      <c r="H592" s="267"/>
      <c r="I592" s="458"/>
      <c r="J592" s="318"/>
      <c r="K592" s="458"/>
    </row>
    <row r="593" spans="1:11" x14ac:dyDescent="0.25">
      <c r="A593" s="246"/>
      <c r="B593" s="236" t="s">
        <v>1296</v>
      </c>
      <c r="C593" s="237"/>
      <c r="D593" s="278"/>
      <c r="E593" s="278"/>
      <c r="F593" s="278"/>
      <c r="G593" s="280"/>
      <c r="H593" s="267"/>
      <c r="I593" s="458"/>
      <c r="J593" s="318"/>
      <c r="K593" s="458"/>
    </row>
    <row r="594" spans="1:11" ht="30" x14ac:dyDescent="0.25">
      <c r="A594" s="154">
        <v>25</v>
      </c>
      <c r="B594" s="190"/>
      <c r="C594" s="163" t="s">
        <v>1297</v>
      </c>
      <c r="D594" s="180" t="s">
        <v>28</v>
      </c>
      <c r="E594" s="180" t="s">
        <v>28</v>
      </c>
      <c r="F594" s="180" t="s">
        <v>350</v>
      </c>
      <c r="G594" s="345" t="s">
        <v>855</v>
      </c>
      <c r="H594" s="279"/>
      <c r="I594" s="458">
        <f t="shared" si="24"/>
        <v>7.4074074074074068E-3</v>
      </c>
      <c r="J594" s="318">
        <v>5</v>
      </c>
      <c r="K594" s="458">
        <f t="shared" si="25"/>
        <v>1.4814814814814814E-3</v>
      </c>
    </row>
    <row r="595" spans="1:11" ht="30" x14ac:dyDescent="0.25">
      <c r="A595" s="154">
        <v>26</v>
      </c>
      <c r="B595" s="190"/>
      <c r="C595" s="163" t="s">
        <v>1298</v>
      </c>
      <c r="D595" s="180" t="s">
        <v>28</v>
      </c>
      <c r="E595" s="180" t="s">
        <v>28</v>
      </c>
      <c r="F595" s="180" t="s">
        <v>350</v>
      </c>
      <c r="G595" s="345" t="s">
        <v>855</v>
      </c>
      <c r="H595" s="279"/>
      <c r="I595" s="458">
        <f t="shared" si="24"/>
        <v>7.4074074074074068E-3</v>
      </c>
      <c r="J595" s="318">
        <v>5</v>
      </c>
      <c r="K595" s="458">
        <f t="shared" si="25"/>
        <v>1.4814814814814814E-3</v>
      </c>
    </row>
    <row r="596" spans="1:11" x14ac:dyDescent="0.25">
      <c r="A596" s="246"/>
      <c r="B596" s="236" t="s">
        <v>1299</v>
      </c>
      <c r="C596" s="237"/>
      <c r="D596" s="278"/>
      <c r="E596" s="278"/>
      <c r="F596" s="278"/>
      <c r="G596" s="280"/>
      <c r="H596" s="267"/>
      <c r="I596" s="458"/>
      <c r="J596" s="318"/>
      <c r="K596" s="458"/>
    </row>
    <row r="597" spans="1:11" x14ac:dyDescent="0.25">
      <c r="A597" s="154">
        <v>27</v>
      </c>
      <c r="B597" s="190"/>
      <c r="C597" s="163" t="s">
        <v>1300</v>
      </c>
      <c r="D597" s="180" t="s">
        <v>28</v>
      </c>
      <c r="E597" s="180" t="s">
        <v>28</v>
      </c>
      <c r="F597" s="180" t="s">
        <v>350</v>
      </c>
      <c r="G597" s="345" t="s">
        <v>855</v>
      </c>
      <c r="H597" s="279"/>
      <c r="I597" s="458">
        <f t="shared" si="24"/>
        <v>7.4074074074074068E-3</v>
      </c>
      <c r="J597" s="318">
        <v>5</v>
      </c>
      <c r="K597" s="458">
        <f t="shared" si="25"/>
        <v>1.4814814814814814E-3</v>
      </c>
    </row>
    <row r="598" spans="1:11" x14ac:dyDescent="0.25">
      <c r="A598" s="246"/>
      <c r="B598" s="236" t="s">
        <v>1301</v>
      </c>
      <c r="C598" s="237"/>
      <c r="D598" s="278"/>
      <c r="E598" s="278"/>
      <c r="F598" s="278"/>
      <c r="G598" s="280"/>
      <c r="H598" s="267"/>
      <c r="I598" s="458"/>
      <c r="J598" s="318"/>
      <c r="K598" s="458"/>
    </row>
    <row r="599" spans="1:11" ht="30" x14ac:dyDescent="0.25">
      <c r="A599" s="154">
        <v>28</v>
      </c>
      <c r="B599" s="190"/>
      <c r="C599" s="163" t="s">
        <v>1302</v>
      </c>
      <c r="D599" s="180" t="s">
        <v>28</v>
      </c>
      <c r="E599" s="180" t="s">
        <v>28</v>
      </c>
      <c r="F599" s="180" t="s">
        <v>350</v>
      </c>
      <c r="G599" s="345" t="s">
        <v>855</v>
      </c>
      <c r="H599" s="279"/>
      <c r="I599" s="458">
        <f t="shared" si="24"/>
        <v>7.4074074074074068E-3</v>
      </c>
      <c r="J599" s="318">
        <v>5</v>
      </c>
      <c r="K599" s="458">
        <f t="shared" si="25"/>
        <v>1.4814814814814814E-3</v>
      </c>
    </row>
    <row r="600" spans="1:11" x14ac:dyDescent="0.25">
      <c r="A600" s="246"/>
      <c r="B600" s="236" t="s">
        <v>1303</v>
      </c>
      <c r="C600" s="237"/>
      <c r="D600" s="278"/>
      <c r="E600" s="278"/>
      <c r="F600" s="278"/>
      <c r="G600" s="280"/>
      <c r="H600" s="267"/>
      <c r="I600" s="458"/>
      <c r="J600" s="318"/>
      <c r="K600" s="458"/>
    </row>
    <row r="601" spans="1:11" ht="30" x14ac:dyDescent="0.25">
      <c r="A601" s="154">
        <v>29</v>
      </c>
      <c r="B601" s="190"/>
      <c r="C601" s="163" t="s">
        <v>1304</v>
      </c>
      <c r="D601" s="180" t="s">
        <v>28</v>
      </c>
      <c r="E601" s="180" t="s">
        <v>28</v>
      </c>
      <c r="F601" s="180" t="s">
        <v>350</v>
      </c>
      <c r="G601" s="345" t="s">
        <v>855</v>
      </c>
      <c r="H601" s="279"/>
      <c r="I601" s="458">
        <f t="shared" si="24"/>
        <v>7.4074074074074068E-3</v>
      </c>
      <c r="J601" s="318">
        <v>5</v>
      </c>
      <c r="K601" s="458">
        <f t="shared" si="25"/>
        <v>1.4814814814814814E-3</v>
      </c>
    </row>
    <row r="602" spans="1:11" x14ac:dyDescent="0.25">
      <c r="A602" s="246"/>
      <c r="B602" s="249" t="s">
        <v>1305</v>
      </c>
      <c r="C602" s="183"/>
      <c r="D602" s="345"/>
      <c r="E602" s="345"/>
      <c r="F602" s="345"/>
      <c r="G602" s="345"/>
      <c r="H602" s="267"/>
      <c r="I602" s="458"/>
      <c r="J602" s="318"/>
      <c r="K602" s="458"/>
    </row>
    <row r="603" spans="1:11" ht="30" x14ac:dyDescent="0.25">
      <c r="A603" s="154">
        <v>30</v>
      </c>
      <c r="B603" s="248"/>
      <c r="C603" s="163" t="s">
        <v>1306</v>
      </c>
      <c r="D603" s="180" t="s">
        <v>28</v>
      </c>
      <c r="E603" s="180" t="s">
        <v>28</v>
      </c>
      <c r="F603" s="180" t="s">
        <v>350</v>
      </c>
      <c r="G603" s="345" t="s">
        <v>855</v>
      </c>
      <c r="H603" s="279"/>
      <c r="I603" s="458">
        <f t="shared" si="24"/>
        <v>7.4074074074074068E-3</v>
      </c>
      <c r="J603" s="318">
        <v>5</v>
      </c>
      <c r="K603" s="458">
        <f t="shared" si="25"/>
        <v>1.4814814814814814E-3</v>
      </c>
    </row>
    <row r="604" spans="1:11" x14ac:dyDescent="0.25">
      <c r="A604" s="246"/>
      <c r="B604" s="197" t="s">
        <v>1007</v>
      </c>
      <c r="C604" s="198"/>
      <c r="D604" s="150"/>
      <c r="E604" s="150"/>
      <c r="F604" s="150"/>
      <c r="G604" s="151"/>
      <c r="H604" s="267"/>
      <c r="I604" s="458"/>
      <c r="J604" s="318"/>
      <c r="K604" s="458"/>
    </row>
    <row r="605" spans="1:11" x14ac:dyDescent="0.25">
      <c r="A605" s="246"/>
      <c r="B605" s="197" t="s">
        <v>1265</v>
      </c>
      <c r="C605" s="198"/>
      <c r="D605" s="150"/>
      <c r="E605" s="150"/>
      <c r="F605" s="150"/>
      <c r="G605" s="151"/>
      <c r="H605" s="267"/>
      <c r="I605" s="458"/>
      <c r="J605" s="318"/>
      <c r="K605" s="458"/>
    </row>
    <row r="606" spans="1:11" ht="30" x14ac:dyDescent="0.25">
      <c r="A606" s="154">
        <v>31</v>
      </c>
      <c r="B606" s="250" t="s">
        <v>1307</v>
      </c>
      <c r="C606" s="163" t="s">
        <v>1308</v>
      </c>
      <c r="D606" s="180" t="s">
        <v>28</v>
      </c>
      <c r="E606" s="180"/>
      <c r="F606" s="180" t="s">
        <v>350</v>
      </c>
      <c r="G606" s="345" t="s">
        <v>855</v>
      </c>
      <c r="H606" s="279"/>
      <c r="I606" s="458">
        <f t="shared" si="24"/>
        <v>7.4074074074074068E-3</v>
      </c>
      <c r="J606" s="318">
        <v>5</v>
      </c>
      <c r="K606" s="458">
        <f t="shared" si="25"/>
        <v>1.4814814814814814E-3</v>
      </c>
    </row>
    <row r="607" spans="1:11" x14ac:dyDescent="0.25">
      <c r="A607" s="246"/>
      <c r="B607" s="197" t="s">
        <v>1252</v>
      </c>
      <c r="C607" s="198"/>
      <c r="D607" s="150"/>
      <c r="E607" s="150"/>
      <c r="F607" s="150"/>
      <c r="G607" s="151"/>
      <c r="H607" s="267"/>
      <c r="I607" s="458"/>
      <c r="J607" s="318"/>
      <c r="K607" s="458"/>
    </row>
    <row r="608" spans="1:11" ht="30" x14ac:dyDescent="0.25">
      <c r="A608" s="154">
        <v>32</v>
      </c>
      <c r="B608" s="163" t="s">
        <v>1309</v>
      </c>
      <c r="C608" s="163" t="s">
        <v>1310</v>
      </c>
      <c r="D608" s="180" t="s">
        <v>28</v>
      </c>
      <c r="E608" s="180"/>
      <c r="F608" s="180" t="s">
        <v>350</v>
      </c>
      <c r="G608" s="345" t="s">
        <v>855</v>
      </c>
      <c r="H608" s="279"/>
      <c r="I608" s="458">
        <f t="shared" si="24"/>
        <v>7.4074074074074068E-3</v>
      </c>
      <c r="J608" s="318">
        <v>5</v>
      </c>
      <c r="K608" s="458">
        <f t="shared" si="25"/>
        <v>1.4814814814814814E-3</v>
      </c>
    </row>
    <row r="609" spans="1:11" x14ac:dyDescent="0.25">
      <c r="A609" s="246"/>
      <c r="B609" s="197" t="s">
        <v>1255</v>
      </c>
      <c r="C609" s="198"/>
      <c r="D609" s="150"/>
      <c r="E609" s="150"/>
      <c r="F609" s="150"/>
      <c r="G609" s="151"/>
      <c r="H609" s="267"/>
      <c r="I609" s="458"/>
      <c r="J609" s="318"/>
      <c r="K609" s="458"/>
    </row>
    <row r="610" spans="1:11" x14ac:dyDescent="0.25">
      <c r="A610" s="246"/>
      <c r="B610" s="236" t="s">
        <v>1311</v>
      </c>
      <c r="C610" s="237"/>
      <c r="D610" s="278"/>
      <c r="E610" s="278"/>
      <c r="F610" s="278"/>
      <c r="G610" s="280"/>
      <c r="H610" s="267"/>
      <c r="I610" s="458"/>
      <c r="J610" s="318"/>
      <c r="K610" s="458"/>
    </row>
    <row r="611" spans="1:11" x14ac:dyDescent="0.25">
      <c r="A611" s="154">
        <v>33</v>
      </c>
      <c r="B611" s="190"/>
      <c r="C611" s="163" t="s">
        <v>1312</v>
      </c>
      <c r="D611" s="180" t="s">
        <v>28</v>
      </c>
      <c r="E611" s="180" t="s">
        <v>28</v>
      </c>
      <c r="F611" s="180" t="s">
        <v>350</v>
      </c>
      <c r="G611" s="345" t="s">
        <v>855</v>
      </c>
      <c r="H611" s="279"/>
      <c r="I611" s="458">
        <f t="shared" si="24"/>
        <v>7.4074074074074068E-3</v>
      </c>
      <c r="J611" s="318">
        <v>5</v>
      </c>
      <c r="K611" s="458">
        <f t="shared" si="25"/>
        <v>1.4814814814814814E-3</v>
      </c>
    </row>
    <row r="612" spans="1:11" x14ac:dyDescent="0.25">
      <c r="A612" s="154">
        <v>34</v>
      </c>
      <c r="B612" s="190"/>
      <c r="C612" s="163" t="s">
        <v>1313</v>
      </c>
      <c r="D612" s="180" t="s">
        <v>28</v>
      </c>
      <c r="E612" s="180" t="s">
        <v>28</v>
      </c>
      <c r="F612" s="180" t="s">
        <v>350</v>
      </c>
      <c r="G612" s="345" t="s">
        <v>855</v>
      </c>
      <c r="H612" s="279"/>
      <c r="I612" s="458">
        <f t="shared" si="24"/>
        <v>7.4074074074074068E-3</v>
      </c>
      <c r="J612" s="318">
        <v>5</v>
      </c>
      <c r="K612" s="458">
        <f t="shared" si="25"/>
        <v>1.4814814814814814E-3</v>
      </c>
    </row>
    <row r="613" spans="1:11" x14ac:dyDescent="0.25">
      <c r="A613" s="154">
        <v>35</v>
      </c>
      <c r="B613" s="190"/>
      <c r="C613" s="163" t="s">
        <v>1314</v>
      </c>
      <c r="D613" s="180" t="s">
        <v>28</v>
      </c>
      <c r="E613" s="180" t="s">
        <v>28</v>
      </c>
      <c r="F613" s="180" t="s">
        <v>350</v>
      </c>
      <c r="G613" s="345" t="s">
        <v>855</v>
      </c>
      <c r="H613" s="279"/>
      <c r="I613" s="458">
        <f t="shared" si="24"/>
        <v>7.4074074074074068E-3</v>
      </c>
      <c r="J613" s="318">
        <v>5</v>
      </c>
      <c r="K613" s="458">
        <f t="shared" si="25"/>
        <v>1.4814814814814814E-3</v>
      </c>
    </row>
    <row r="614" spans="1:11" x14ac:dyDescent="0.25">
      <c r="A614" s="246"/>
      <c r="B614" s="236" t="s">
        <v>1315</v>
      </c>
      <c r="C614" s="237"/>
      <c r="D614" s="278"/>
      <c r="E614" s="278"/>
      <c r="F614" s="278"/>
      <c r="G614" s="280"/>
      <c r="H614" s="267"/>
      <c r="I614" s="458"/>
      <c r="J614" s="318"/>
      <c r="K614" s="458"/>
    </row>
    <row r="615" spans="1:11" x14ac:dyDescent="0.25">
      <c r="A615" s="154">
        <v>36</v>
      </c>
      <c r="B615" s="190"/>
      <c r="C615" s="163" t="s">
        <v>1316</v>
      </c>
      <c r="D615" s="180" t="s">
        <v>28</v>
      </c>
      <c r="E615" s="180" t="s">
        <v>28</v>
      </c>
      <c r="F615" s="180" t="s">
        <v>350</v>
      </c>
      <c r="G615" s="345" t="s">
        <v>855</v>
      </c>
      <c r="H615" s="279"/>
      <c r="I615" s="458">
        <f t="shared" si="24"/>
        <v>7.4074074074074068E-3</v>
      </c>
      <c r="J615" s="318">
        <v>5</v>
      </c>
      <c r="K615" s="458">
        <f t="shared" si="25"/>
        <v>1.4814814814814814E-3</v>
      </c>
    </row>
    <row r="616" spans="1:11" x14ac:dyDescent="0.25">
      <c r="A616" s="154">
        <v>37</v>
      </c>
      <c r="B616" s="190"/>
      <c r="C616" s="163" t="s">
        <v>1317</v>
      </c>
      <c r="D616" s="180" t="s">
        <v>28</v>
      </c>
      <c r="E616" s="180" t="s">
        <v>28</v>
      </c>
      <c r="F616" s="180" t="s">
        <v>350</v>
      </c>
      <c r="G616" s="345" t="s">
        <v>855</v>
      </c>
      <c r="H616" s="279"/>
      <c r="I616" s="458">
        <f t="shared" si="24"/>
        <v>7.4074074074074068E-3</v>
      </c>
      <c r="J616" s="318">
        <v>5</v>
      </c>
      <c r="K616" s="458">
        <f t="shared" si="25"/>
        <v>1.4814814814814814E-3</v>
      </c>
    </row>
    <row r="617" spans="1:11" x14ac:dyDescent="0.25">
      <c r="A617" s="149" t="s">
        <v>2858</v>
      </c>
      <c r="B617" s="238"/>
      <c r="C617" s="198"/>
      <c r="D617" s="150"/>
      <c r="E617" s="150"/>
      <c r="F617" s="150"/>
      <c r="G617" s="150"/>
      <c r="H617" s="151"/>
      <c r="I617" s="458"/>
      <c r="J617" s="318"/>
      <c r="K617" s="458"/>
    </row>
    <row r="618" spans="1:11" ht="18" x14ac:dyDescent="0.25">
      <c r="A618" s="29" t="s">
        <v>2859</v>
      </c>
      <c r="B618" s="251"/>
      <c r="C618" s="224"/>
      <c r="D618" s="182"/>
      <c r="E618" s="182"/>
      <c r="F618" s="182"/>
      <c r="G618" s="182"/>
      <c r="H618" s="273"/>
      <c r="I618" s="458"/>
      <c r="J618" s="318"/>
      <c r="K618" s="458"/>
    </row>
    <row r="619" spans="1:11" x14ac:dyDescent="0.25">
      <c r="A619" s="29" t="s">
        <v>1318</v>
      </c>
      <c r="B619" s="252"/>
      <c r="C619" s="237"/>
      <c r="D619" s="278"/>
      <c r="E619" s="278"/>
      <c r="F619" s="278"/>
      <c r="G619" s="278"/>
      <c r="H619" s="280"/>
      <c r="I619" s="458"/>
      <c r="J619" s="318"/>
      <c r="K619" s="458"/>
    </row>
    <row r="620" spans="1:11" x14ac:dyDescent="0.25">
      <c r="A620" s="247" t="s">
        <v>132</v>
      </c>
      <c r="B620" s="197" t="s">
        <v>2860</v>
      </c>
      <c r="C620" s="198"/>
      <c r="D620" s="150"/>
      <c r="E620" s="150"/>
      <c r="F620" s="150"/>
      <c r="G620" s="150"/>
      <c r="H620" s="151"/>
      <c r="I620" s="458"/>
      <c r="J620" s="318"/>
      <c r="K620" s="458"/>
    </row>
    <row r="621" spans="1:11" x14ac:dyDescent="0.25">
      <c r="A621" s="246"/>
      <c r="B621" s="197" t="s">
        <v>886</v>
      </c>
      <c r="C621" s="198"/>
      <c r="D621" s="150"/>
      <c r="E621" s="150"/>
      <c r="F621" s="150"/>
      <c r="G621" s="150"/>
      <c r="H621" s="151"/>
      <c r="I621" s="458"/>
      <c r="J621" s="318"/>
      <c r="K621" s="458"/>
    </row>
    <row r="622" spans="1:11" x14ac:dyDescent="0.25">
      <c r="A622" s="246"/>
      <c r="B622" s="197" t="s">
        <v>1252</v>
      </c>
      <c r="C622" s="198"/>
      <c r="D622" s="150"/>
      <c r="E622" s="150"/>
      <c r="F622" s="150"/>
      <c r="G622" s="150"/>
      <c r="H622" s="151"/>
      <c r="I622" s="458"/>
      <c r="J622" s="318"/>
      <c r="K622" s="458"/>
    </row>
    <row r="623" spans="1:11" x14ac:dyDescent="0.25">
      <c r="A623" s="246"/>
      <c r="B623" s="236" t="s">
        <v>1253</v>
      </c>
      <c r="C623" s="237"/>
      <c r="D623" s="278"/>
      <c r="E623" s="278"/>
      <c r="F623" s="278"/>
      <c r="G623" s="278"/>
      <c r="H623" s="345"/>
      <c r="I623" s="458"/>
      <c r="J623" s="318"/>
      <c r="K623" s="458"/>
    </row>
    <row r="624" spans="1:11" ht="30" x14ac:dyDescent="0.25">
      <c r="A624" s="154">
        <v>1</v>
      </c>
      <c r="B624" s="163" t="s">
        <v>1319</v>
      </c>
      <c r="C624" s="163" t="s">
        <v>1320</v>
      </c>
      <c r="D624" s="180" t="s">
        <v>28</v>
      </c>
      <c r="E624" s="180" t="s">
        <v>28</v>
      </c>
      <c r="F624" s="180" t="s">
        <v>13</v>
      </c>
      <c r="G624" s="277">
        <v>7</v>
      </c>
      <c r="H624" s="180"/>
      <c r="I624" s="458">
        <f>G624/3/45</f>
        <v>5.1851851851851857E-2</v>
      </c>
      <c r="J624" s="318">
        <v>5</v>
      </c>
      <c r="K624" s="458">
        <f t="shared" si="25"/>
        <v>1.0370370370370372E-2</v>
      </c>
    </row>
    <row r="625" spans="1:11" x14ac:dyDescent="0.25">
      <c r="A625" s="246"/>
      <c r="B625" s="236" t="s">
        <v>1321</v>
      </c>
      <c r="C625" s="237"/>
      <c r="D625" s="278"/>
      <c r="E625" s="278"/>
      <c r="F625" s="278"/>
      <c r="G625" s="278"/>
      <c r="H625" s="345"/>
      <c r="I625" s="458"/>
      <c r="J625" s="318"/>
      <c r="K625" s="458"/>
    </row>
    <row r="626" spans="1:11" x14ac:dyDescent="0.25">
      <c r="A626" s="154">
        <v>2</v>
      </c>
      <c r="B626" s="190"/>
      <c r="C626" s="163" t="s">
        <v>1322</v>
      </c>
      <c r="D626" s="180" t="s">
        <v>28</v>
      </c>
      <c r="E626" s="180" t="s">
        <v>28</v>
      </c>
      <c r="F626" s="180" t="s">
        <v>13</v>
      </c>
      <c r="G626" s="277">
        <v>7</v>
      </c>
      <c r="H626" s="180"/>
      <c r="I626" s="458">
        <f t="shared" ref="I626:I688" si="26">G626/3/45</f>
        <v>5.1851851851851857E-2</v>
      </c>
      <c r="J626" s="318">
        <v>5</v>
      </c>
      <c r="K626" s="458">
        <f t="shared" si="25"/>
        <v>1.0370370370370372E-2</v>
      </c>
    </row>
    <row r="627" spans="1:11" ht="30" x14ac:dyDescent="0.25">
      <c r="A627" s="154">
        <v>3</v>
      </c>
      <c r="B627" s="190"/>
      <c r="C627" s="163" t="s">
        <v>1323</v>
      </c>
      <c r="D627" s="180" t="s">
        <v>28</v>
      </c>
      <c r="E627" s="180" t="s">
        <v>28</v>
      </c>
      <c r="F627" s="180" t="s">
        <v>13</v>
      </c>
      <c r="G627" s="277">
        <v>7</v>
      </c>
      <c r="H627" s="180"/>
      <c r="I627" s="458">
        <f t="shared" si="26"/>
        <v>5.1851851851851857E-2</v>
      </c>
      <c r="J627" s="318">
        <v>5</v>
      </c>
      <c r="K627" s="458">
        <f t="shared" si="25"/>
        <v>1.0370370370370372E-2</v>
      </c>
    </row>
    <row r="628" spans="1:11" x14ac:dyDescent="0.25">
      <c r="A628" s="246"/>
      <c r="B628" s="236" t="s">
        <v>1324</v>
      </c>
      <c r="C628" s="237"/>
      <c r="D628" s="278"/>
      <c r="E628" s="278"/>
      <c r="F628" s="278"/>
      <c r="G628" s="278"/>
      <c r="H628" s="345"/>
      <c r="I628" s="458"/>
      <c r="J628" s="318"/>
      <c r="K628" s="458"/>
    </row>
    <row r="629" spans="1:11" ht="30" x14ac:dyDescent="0.25">
      <c r="A629" s="154">
        <v>4</v>
      </c>
      <c r="B629" s="190"/>
      <c r="C629" s="163" t="s">
        <v>1325</v>
      </c>
      <c r="D629" s="180" t="s">
        <v>28</v>
      </c>
      <c r="E629" s="180" t="s">
        <v>28</v>
      </c>
      <c r="F629" s="180" t="s">
        <v>13</v>
      </c>
      <c r="G629" s="277">
        <v>7</v>
      </c>
      <c r="H629" s="180"/>
      <c r="I629" s="458">
        <f t="shared" si="26"/>
        <v>5.1851851851851857E-2</v>
      </c>
      <c r="J629" s="318">
        <v>5</v>
      </c>
      <c r="K629" s="458">
        <f t="shared" si="25"/>
        <v>1.0370370370370372E-2</v>
      </c>
    </row>
    <row r="630" spans="1:11" x14ac:dyDescent="0.25">
      <c r="A630" s="246"/>
      <c r="B630" s="236" t="s">
        <v>1326</v>
      </c>
      <c r="C630" s="237"/>
      <c r="D630" s="278"/>
      <c r="E630" s="278"/>
      <c r="F630" s="278"/>
      <c r="G630" s="278"/>
      <c r="H630" s="345"/>
      <c r="I630" s="458"/>
      <c r="J630" s="318"/>
      <c r="K630" s="458"/>
    </row>
    <row r="631" spans="1:11" ht="30" x14ac:dyDescent="0.25">
      <c r="A631" s="154">
        <v>5</v>
      </c>
      <c r="B631" s="190"/>
      <c r="C631" s="163" t="s">
        <v>1327</v>
      </c>
      <c r="D631" s="180" t="s">
        <v>28</v>
      </c>
      <c r="E631" s="180" t="s">
        <v>28</v>
      </c>
      <c r="F631" s="180" t="s">
        <v>8</v>
      </c>
      <c r="G631" s="277">
        <v>7</v>
      </c>
      <c r="H631" s="180"/>
      <c r="I631" s="458">
        <f t="shared" si="26"/>
        <v>5.1851851851851857E-2</v>
      </c>
      <c r="J631" s="318">
        <v>5</v>
      </c>
      <c r="K631" s="458">
        <f t="shared" si="25"/>
        <v>1.0370370370370372E-2</v>
      </c>
    </row>
    <row r="632" spans="1:11" x14ac:dyDescent="0.25">
      <c r="A632" s="246"/>
      <c r="B632" s="197" t="s">
        <v>1255</v>
      </c>
      <c r="C632" s="198"/>
      <c r="D632" s="150"/>
      <c r="E632" s="150"/>
      <c r="F632" s="150"/>
      <c r="G632" s="150"/>
      <c r="H632" s="345"/>
      <c r="I632" s="458"/>
      <c r="J632" s="318"/>
      <c r="K632" s="458"/>
    </row>
    <row r="633" spans="1:11" x14ac:dyDescent="0.25">
      <c r="A633" s="246"/>
      <c r="B633" s="236" t="s">
        <v>1256</v>
      </c>
      <c r="C633" s="237"/>
      <c r="D633" s="278"/>
      <c r="E633" s="278"/>
      <c r="F633" s="278"/>
      <c r="G633" s="278"/>
      <c r="H633" s="345"/>
      <c r="I633" s="458"/>
      <c r="J633" s="318"/>
      <c r="K633" s="458"/>
    </row>
    <row r="634" spans="1:11" x14ac:dyDescent="0.25">
      <c r="A634" s="154">
        <v>6</v>
      </c>
      <c r="B634" s="190"/>
      <c r="C634" s="163" t="s">
        <v>1328</v>
      </c>
      <c r="D634" s="180" t="s">
        <v>28</v>
      </c>
      <c r="E634" s="180" t="s">
        <v>28</v>
      </c>
      <c r="F634" s="180" t="s">
        <v>13</v>
      </c>
      <c r="G634" s="277">
        <v>7</v>
      </c>
      <c r="H634" s="180"/>
      <c r="I634" s="458">
        <f t="shared" si="26"/>
        <v>5.1851851851851857E-2</v>
      </c>
      <c r="J634" s="318">
        <v>5</v>
      </c>
      <c r="K634" s="458">
        <f t="shared" si="25"/>
        <v>1.0370370370370372E-2</v>
      </c>
    </row>
    <row r="635" spans="1:11" x14ac:dyDescent="0.25">
      <c r="A635" s="154">
        <v>7</v>
      </c>
      <c r="B635" s="190"/>
      <c r="C635" s="163" t="s">
        <v>1329</v>
      </c>
      <c r="D635" s="180" t="s">
        <v>28</v>
      </c>
      <c r="E635" s="180" t="s">
        <v>28</v>
      </c>
      <c r="F635" s="180" t="s">
        <v>13</v>
      </c>
      <c r="G635" s="277">
        <v>7</v>
      </c>
      <c r="H635" s="180"/>
      <c r="I635" s="458">
        <f t="shared" si="26"/>
        <v>5.1851851851851857E-2</v>
      </c>
      <c r="J635" s="318">
        <v>5</v>
      </c>
      <c r="K635" s="458">
        <f t="shared" si="25"/>
        <v>1.0370370370370372E-2</v>
      </c>
    </row>
    <row r="636" spans="1:11" x14ac:dyDescent="0.25">
      <c r="A636" s="154">
        <v>8</v>
      </c>
      <c r="B636" s="190"/>
      <c r="C636" s="163" t="s">
        <v>1330</v>
      </c>
      <c r="D636" s="180" t="s">
        <v>28</v>
      </c>
      <c r="E636" s="180" t="s">
        <v>28</v>
      </c>
      <c r="F636" s="180" t="s">
        <v>13</v>
      </c>
      <c r="G636" s="277">
        <v>7</v>
      </c>
      <c r="H636" s="180"/>
      <c r="I636" s="458">
        <f t="shared" si="26"/>
        <v>5.1851851851851857E-2</v>
      </c>
      <c r="J636" s="318">
        <v>5</v>
      </c>
      <c r="K636" s="458">
        <f t="shared" si="25"/>
        <v>1.0370370370370372E-2</v>
      </c>
    </row>
    <row r="637" spans="1:11" x14ac:dyDescent="0.25">
      <c r="A637" s="154">
        <v>9</v>
      </c>
      <c r="B637" s="190"/>
      <c r="C637" s="163" t="s">
        <v>1331</v>
      </c>
      <c r="D637" s="180" t="s">
        <v>28</v>
      </c>
      <c r="E637" s="180" t="s">
        <v>28</v>
      </c>
      <c r="F637" s="180" t="s">
        <v>13</v>
      </c>
      <c r="G637" s="277">
        <v>7</v>
      </c>
      <c r="H637" s="180"/>
      <c r="I637" s="458">
        <f t="shared" si="26"/>
        <v>5.1851851851851857E-2</v>
      </c>
      <c r="J637" s="318">
        <v>5</v>
      </c>
      <c r="K637" s="458">
        <f t="shared" si="25"/>
        <v>1.0370370370370372E-2</v>
      </c>
    </row>
    <row r="638" spans="1:11" x14ac:dyDescent="0.25">
      <c r="A638" s="154">
        <v>10</v>
      </c>
      <c r="B638" s="190"/>
      <c r="C638" s="163" t="s">
        <v>1332</v>
      </c>
      <c r="D638" s="180" t="s">
        <v>28</v>
      </c>
      <c r="E638" s="180" t="s">
        <v>28</v>
      </c>
      <c r="F638" s="180" t="s">
        <v>13</v>
      </c>
      <c r="G638" s="277">
        <v>7</v>
      </c>
      <c r="H638" s="180"/>
      <c r="I638" s="458">
        <f t="shared" si="26"/>
        <v>5.1851851851851857E-2</v>
      </c>
      <c r="J638" s="318">
        <v>5</v>
      </c>
      <c r="K638" s="458">
        <f t="shared" si="25"/>
        <v>1.0370370370370372E-2</v>
      </c>
    </row>
    <row r="639" spans="1:11" ht="30" x14ac:dyDescent="0.25">
      <c r="A639" s="154">
        <v>11</v>
      </c>
      <c r="B639" s="190"/>
      <c r="C639" s="163" t="s">
        <v>1333</v>
      </c>
      <c r="D639" s="180" t="s">
        <v>28</v>
      </c>
      <c r="E639" s="180" t="s">
        <v>28</v>
      </c>
      <c r="F639" s="180" t="s">
        <v>13</v>
      </c>
      <c r="G639" s="277">
        <v>7</v>
      </c>
      <c r="H639" s="180"/>
      <c r="I639" s="458">
        <f t="shared" si="26"/>
        <v>5.1851851851851857E-2</v>
      </c>
      <c r="J639" s="318">
        <v>5</v>
      </c>
      <c r="K639" s="458">
        <f t="shared" si="25"/>
        <v>1.0370370370370372E-2</v>
      </c>
    </row>
    <row r="640" spans="1:11" x14ac:dyDescent="0.25">
      <c r="A640" s="246"/>
      <c r="B640" s="197" t="s">
        <v>1265</v>
      </c>
      <c r="C640" s="198"/>
      <c r="D640" s="150"/>
      <c r="E640" s="150"/>
      <c r="F640" s="150"/>
      <c r="G640" s="150"/>
      <c r="H640" s="345"/>
      <c r="I640" s="458"/>
      <c r="J640" s="318"/>
      <c r="K640" s="458"/>
    </row>
    <row r="641" spans="1:11" x14ac:dyDescent="0.25">
      <c r="A641" s="246"/>
      <c r="B641" s="236" t="s">
        <v>1334</v>
      </c>
      <c r="C641" s="237"/>
      <c r="D641" s="278"/>
      <c r="E641" s="278"/>
      <c r="F641" s="278"/>
      <c r="G641" s="278"/>
      <c r="H641" s="345"/>
      <c r="I641" s="458"/>
      <c r="J641" s="318"/>
      <c r="K641" s="458"/>
    </row>
    <row r="642" spans="1:11" ht="30" x14ac:dyDescent="0.25">
      <c r="A642" s="154">
        <v>12</v>
      </c>
      <c r="B642" s="248"/>
      <c r="C642" s="163" t="s">
        <v>1335</v>
      </c>
      <c r="D642" s="180" t="s">
        <v>28</v>
      </c>
      <c r="E642" s="180" t="s">
        <v>28</v>
      </c>
      <c r="F642" s="180" t="s">
        <v>13</v>
      </c>
      <c r="G642" s="277">
        <v>7</v>
      </c>
      <c r="H642" s="180"/>
      <c r="I642" s="458">
        <f t="shared" si="26"/>
        <v>5.1851851851851857E-2</v>
      </c>
      <c r="J642" s="318">
        <v>5</v>
      </c>
      <c r="K642" s="458">
        <f t="shared" si="25"/>
        <v>1.0370370370370372E-2</v>
      </c>
    </row>
    <row r="643" spans="1:11" x14ac:dyDescent="0.25">
      <c r="A643" s="246"/>
      <c r="B643" s="236" t="s">
        <v>1266</v>
      </c>
      <c r="C643" s="237"/>
      <c r="D643" s="278"/>
      <c r="E643" s="278"/>
      <c r="F643" s="278"/>
      <c r="G643" s="278"/>
      <c r="H643" s="345"/>
      <c r="I643" s="458"/>
      <c r="J643" s="318"/>
      <c r="K643" s="458"/>
    </row>
    <row r="644" spans="1:11" x14ac:dyDescent="0.25">
      <c r="A644" s="154">
        <v>13</v>
      </c>
      <c r="B644" s="190"/>
      <c r="C644" s="163" t="s">
        <v>1336</v>
      </c>
      <c r="D644" s="180" t="s">
        <v>28</v>
      </c>
      <c r="E644" s="180" t="s">
        <v>28</v>
      </c>
      <c r="F644" s="180" t="s">
        <v>13</v>
      </c>
      <c r="G644" s="277">
        <v>7</v>
      </c>
      <c r="H644" s="180"/>
      <c r="I644" s="458">
        <f t="shared" si="26"/>
        <v>5.1851851851851857E-2</v>
      </c>
      <c r="J644" s="318">
        <v>5</v>
      </c>
      <c r="K644" s="458">
        <f t="shared" si="25"/>
        <v>1.0370370370370372E-2</v>
      </c>
    </row>
    <row r="645" spans="1:11" x14ac:dyDescent="0.25">
      <c r="A645" s="154">
        <v>14</v>
      </c>
      <c r="B645" s="190"/>
      <c r="C645" s="163" t="s">
        <v>1337</v>
      </c>
      <c r="D645" s="180" t="s">
        <v>28</v>
      </c>
      <c r="E645" s="180" t="s">
        <v>28</v>
      </c>
      <c r="F645" s="180" t="s">
        <v>13</v>
      </c>
      <c r="G645" s="277">
        <v>7</v>
      </c>
      <c r="H645" s="180"/>
      <c r="I645" s="458">
        <f t="shared" si="26"/>
        <v>5.1851851851851857E-2</v>
      </c>
      <c r="J645" s="318">
        <v>5</v>
      </c>
      <c r="K645" s="458">
        <f t="shared" si="25"/>
        <v>1.0370370370370372E-2</v>
      </c>
    </row>
    <row r="646" spans="1:11" x14ac:dyDescent="0.25">
      <c r="A646" s="154">
        <v>15</v>
      </c>
      <c r="B646" s="190"/>
      <c r="C646" s="163" t="s">
        <v>1338</v>
      </c>
      <c r="D646" s="180" t="s">
        <v>28</v>
      </c>
      <c r="E646" s="180" t="s">
        <v>28</v>
      </c>
      <c r="F646" s="180" t="s">
        <v>13</v>
      </c>
      <c r="G646" s="277">
        <v>7</v>
      </c>
      <c r="H646" s="180"/>
      <c r="I646" s="458">
        <f t="shared" si="26"/>
        <v>5.1851851851851857E-2</v>
      </c>
      <c r="J646" s="318">
        <v>5</v>
      </c>
      <c r="K646" s="458">
        <f t="shared" si="25"/>
        <v>1.0370370370370372E-2</v>
      </c>
    </row>
    <row r="647" spans="1:11" x14ac:dyDescent="0.25">
      <c r="A647" s="246"/>
      <c r="B647" s="197" t="s">
        <v>915</v>
      </c>
      <c r="C647" s="198"/>
      <c r="D647" s="150"/>
      <c r="E647" s="150"/>
      <c r="F647" s="150"/>
      <c r="G647" s="150"/>
      <c r="H647" s="151"/>
      <c r="I647" s="458"/>
      <c r="J647" s="318"/>
      <c r="K647" s="458"/>
    </row>
    <row r="648" spans="1:11" x14ac:dyDescent="0.25">
      <c r="A648" s="246"/>
      <c r="B648" s="197" t="s">
        <v>1339</v>
      </c>
      <c r="C648" s="198"/>
      <c r="D648" s="150"/>
      <c r="E648" s="150"/>
      <c r="F648" s="150"/>
      <c r="G648" s="150"/>
      <c r="H648" s="151"/>
      <c r="I648" s="458"/>
      <c r="J648" s="318"/>
      <c r="K648" s="458"/>
    </row>
    <row r="649" spans="1:11" x14ac:dyDescent="0.25">
      <c r="A649" s="246"/>
      <c r="B649" s="249" t="s">
        <v>1278</v>
      </c>
      <c r="C649" s="183"/>
      <c r="D649" s="345"/>
      <c r="E649" s="345"/>
      <c r="F649" s="345"/>
      <c r="G649" s="276"/>
      <c r="H649" s="345"/>
      <c r="I649" s="458"/>
      <c r="J649" s="318"/>
      <c r="K649" s="458"/>
    </row>
    <row r="650" spans="1:11" x14ac:dyDescent="0.25">
      <c r="A650" s="246">
        <v>16</v>
      </c>
      <c r="B650" s="249"/>
      <c r="C650" s="183" t="s">
        <v>1340</v>
      </c>
      <c r="D650" s="345"/>
      <c r="E650" s="345"/>
      <c r="F650" s="345" t="s">
        <v>13</v>
      </c>
      <c r="G650" s="276">
        <v>7</v>
      </c>
      <c r="H650" s="345"/>
      <c r="I650" s="458">
        <f t="shared" si="26"/>
        <v>5.1851851851851857E-2</v>
      </c>
      <c r="J650" s="318">
        <v>5</v>
      </c>
      <c r="K650" s="458">
        <f t="shared" si="25"/>
        <v>1.0370370370370372E-2</v>
      </c>
    </row>
    <row r="651" spans="1:11" x14ac:dyDescent="0.25">
      <c r="A651" s="246"/>
      <c r="B651" s="236" t="s">
        <v>1341</v>
      </c>
      <c r="C651" s="237"/>
      <c r="D651" s="278"/>
      <c r="E651" s="278"/>
      <c r="F651" s="278"/>
      <c r="G651" s="278"/>
      <c r="H651" s="345"/>
      <c r="I651" s="458"/>
      <c r="J651" s="318"/>
      <c r="K651" s="458"/>
    </row>
    <row r="652" spans="1:11" x14ac:dyDescent="0.25">
      <c r="A652" s="154">
        <v>17</v>
      </c>
      <c r="B652" s="190"/>
      <c r="C652" s="163" t="s">
        <v>1342</v>
      </c>
      <c r="D652" s="180" t="s">
        <v>28</v>
      </c>
      <c r="E652" s="180" t="s">
        <v>28</v>
      </c>
      <c r="F652" s="180" t="s">
        <v>13</v>
      </c>
      <c r="G652" s="277">
        <v>7</v>
      </c>
      <c r="H652" s="180"/>
      <c r="I652" s="458">
        <f t="shared" si="26"/>
        <v>5.1851851851851857E-2</v>
      </c>
      <c r="J652" s="318">
        <v>5</v>
      </c>
      <c r="K652" s="458">
        <f t="shared" si="25"/>
        <v>1.0370370370370372E-2</v>
      </c>
    </row>
    <row r="653" spans="1:11" x14ac:dyDescent="0.25">
      <c r="A653" s="154">
        <v>18</v>
      </c>
      <c r="B653" s="190"/>
      <c r="C653" s="163" t="s">
        <v>1343</v>
      </c>
      <c r="D653" s="180" t="s">
        <v>28</v>
      </c>
      <c r="E653" s="180" t="s">
        <v>28</v>
      </c>
      <c r="F653" s="180" t="s">
        <v>13</v>
      </c>
      <c r="G653" s="277">
        <v>7</v>
      </c>
      <c r="H653" s="180"/>
      <c r="I653" s="458">
        <f t="shared" si="26"/>
        <v>5.1851851851851857E-2</v>
      </c>
      <c r="J653" s="318">
        <v>5</v>
      </c>
      <c r="K653" s="458">
        <f t="shared" si="25"/>
        <v>1.0370370370370372E-2</v>
      </c>
    </row>
    <row r="654" spans="1:11" x14ac:dyDescent="0.25">
      <c r="A654" s="246"/>
      <c r="B654" s="236" t="s">
        <v>435</v>
      </c>
      <c r="C654" s="237"/>
      <c r="D654" s="278"/>
      <c r="E654" s="278"/>
      <c r="F654" s="278"/>
      <c r="G654" s="278"/>
      <c r="H654" s="345"/>
      <c r="I654" s="458"/>
      <c r="J654" s="318"/>
      <c r="K654" s="458"/>
    </row>
    <row r="655" spans="1:11" ht="30" x14ac:dyDescent="0.25">
      <c r="A655" s="246">
        <v>19</v>
      </c>
      <c r="B655" s="201"/>
      <c r="C655" s="183" t="s">
        <v>1344</v>
      </c>
      <c r="D655" s="345" t="s">
        <v>28</v>
      </c>
      <c r="E655" s="345" t="s">
        <v>28</v>
      </c>
      <c r="F655" s="345" t="s">
        <v>13</v>
      </c>
      <c r="G655" s="276">
        <v>7</v>
      </c>
      <c r="H655" s="345"/>
      <c r="I655" s="458">
        <f t="shared" si="26"/>
        <v>5.1851851851851857E-2</v>
      </c>
      <c r="J655" s="318">
        <v>5</v>
      </c>
      <c r="K655" s="458">
        <f t="shared" ref="K655:K716" si="27">I655/J655</f>
        <v>1.0370370370370372E-2</v>
      </c>
    </row>
    <row r="656" spans="1:11" x14ac:dyDescent="0.25">
      <c r="A656" s="154">
        <v>20</v>
      </c>
      <c r="B656" s="190"/>
      <c r="C656" s="163" t="s">
        <v>1345</v>
      </c>
      <c r="D656" s="180" t="s">
        <v>28</v>
      </c>
      <c r="E656" s="180" t="s">
        <v>28</v>
      </c>
      <c r="F656" s="180" t="s">
        <v>13</v>
      </c>
      <c r="G656" s="277">
        <v>7</v>
      </c>
      <c r="H656" s="180"/>
      <c r="I656" s="458">
        <f t="shared" si="26"/>
        <v>5.1851851851851857E-2</v>
      </c>
      <c r="J656" s="318">
        <v>5</v>
      </c>
      <c r="K656" s="458">
        <f t="shared" si="27"/>
        <v>1.0370370370370372E-2</v>
      </c>
    </row>
    <row r="657" spans="1:11" x14ac:dyDescent="0.25">
      <c r="A657" s="246"/>
      <c r="B657" s="236" t="s">
        <v>1281</v>
      </c>
      <c r="C657" s="237"/>
      <c r="D657" s="278"/>
      <c r="E657" s="278"/>
      <c r="F657" s="278"/>
      <c r="G657" s="278"/>
      <c r="H657" s="345"/>
      <c r="I657" s="458"/>
      <c r="J657" s="318"/>
      <c r="K657" s="458"/>
    </row>
    <row r="658" spans="1:11" ht="30" x14ac:dyDescent="0.25">
      <c r="A658" s="154">
        <v>21</v>
      </c>
      <c r="B658" s="190"/>
      <c r="C658" s="163" t="s">
        <v>1346</v>
      </c>
      <c r="D658" s="180" t="s">
        <v>28</v>
      </c>
      <c r="E658" s="180" t="s">
        <v>28</v>
      </c>
      <c r="F658" s="180" t="s">
        <v>13</v>
      </c>
      <c r="G658" s="277">
        <v>7</v>
      </c>
      <c r="H658" s="180"/>
      <c r="I658" s="458">
        <f t="shared" si="26"/>
        <v>5.1851851851851857E-2</v>
      </c>
      <c r="J658" s="318">
        <v>5</v>
      </c>
      <c r="K658" s="458">
        <f t="shared" si="27"/>
        <v>1.0370370370370372E-2</v>
      </c>
    </row>
    <row r="659" spans="1:11" x14ac:dyDescent="0.25">
      <c r="A659" s="154">
        <v>22</v>
      </c>
      <c r="B659" s="190"/>
      <c r="C659" s="163" t="s">
        <v>1347</v>
      </c>
      <c r="D659" s="345" t="s">
        <v>28</v>
      </c>
      <c r="E659" s="345" t="s">
        <v>28</v>
      </c>
      <c r="F659" s="345" t="s">
        <v>1348</v>
      </c>
      <c r="G659" s="276">
        <v>1</v>
      </c>
      <c r="H659" s="345"/>
      <c r="I659" s="458">
        <f t="shared" si="26"/>
        <v>7.4074074074074068E-3</v>
      </c>
      <c r="J659" s="318">
        <v>5</v>
      </c>
      <c r="K659" s="458">
        <f t="shared" si="27"/>
        <v>1.4814814814814814E-3</v>
      </c>
    </row>
    <row r="660" spans="1:11" x14ac:dyDescent="0.25">
      <c r="A660" s="154">
        <v>23</v>
      </c>
      <c r="B660" s="190"/>
      <c r="C660" s="163" t="s">
        <v>1349</v>
      </c>
      <c r="D660" s="180" t="s">
        <v>28</v>
      </c>
      <c r="E660" s="180" t="s">
        <v>28</v>
      </c>
      <c r="F660" s="180" t="s">
        <v>13</v>
      </c>
      <c r="G660" s="277">
        <v>7</v>
      </c>
      <c r="H660" s="180"/>
      <c r="I660" s="458">
        <f t="shared" si="26"/>
        <v>5.1851851851851857E-2</v>
      </c>
      <c r="J660" s="318">
        <v>5</v>
      </c>
      <c r="K660" s="458">
        <f t="shared" si="27"/>
        <v>1.0370370370370372E-2</v>
      </c>
    </row>
    <row r="661" spans="1:11" x14ac:dyDescent="0.25">
      <c r="A661" s="246"/>
      <c r="B661" s="236" t="s">
        <v>1350</v>
      </c>
      <c r="C661" s="237"/>
      <c r="D661" s="345"/>
      <c r="E661" s="345"/>
      <c r="F661" s="345"/>
      <c r="G661" s="276"/>
      <c r="H661" s="345"/>
      <c r="I661" s="458"/>
      <c r="J661" s="318"/>
      <c r="K661" s="458"/>
    </row>
    <row r="662" spans="1:11" x14ac:dyDescent="0.25">
      <c r="A662" s="154">
        <v>24</v>
      </c>
      <c r="B662" s="190"/>
      <c r="C662" s="163" t="s">
        <v>1351</v>
      </c>
      <c r="D662" s="180" t="s">
        <v>28</v>
      </c>
      <c r="E662" s="180" t="s">
        <v>28</v>
      </c>
      <c r="F662" s="180" t="s">
        <v>13</v>
      </c>
      <c r="G662" s="277">
        <v>7</v>
      </c>
      <c r="H662" s="180"/>
      <c r="I662" s="458">
        <f t="shared" si="26"/>
        <v>5.1851851851851857E-2</v>
      </c>
      <c r="J662" s="318">
        <v>5</v>
      </c>
      <c r="K662" s="458">
        <f t="shared" si="27"/>
        <v>1.0370370370370372E-2</v>
      </c>
    </row>
    <row r="663" spans="1:11" x14ac:dyDescent="0.25">
      <c r="A663" s="154">
        <v>25</v>
      </c>
      <c r="B663" s="190"/>
      <c r="C663" s="163" t="s">
        <v>1352</v>
      </c>
      <c r="D663" s="180" t="s">
        <v>28</v>
      </c>
      <c r="E663" s="180" t="s">
        <v>28</v>
      </c>
      <c r="F663" s="180" t="s">
        <v>13</v>
      </c>
      <c r="G663" s="277">
        <v>7</v>
      </c>
      <c r="H663" s="180"/>
      <c r="I663" s="458">
        <f t="shared" si="26"/>
        <v>5.1851851851851857E-2</v>
      </c>
      <c r="J663" s="318">
        <v>5</v>
      </c>
      <c r="K663" s="458">
        <f t="shared" si="27"/>
        <v>1.0370370370370372E-2</v>
      </c>
    </row>
    <row r="664" spans="1:11" ht="30" x14ac:dyDescent="0.25">
      <c r="A664" s="154">
        <v>26</v>
      </c>
      <c r="B664" s="190"/>
      <c r="C664" s="163" t="s">
        <v>1353</v>
      </c>
      <c r="D664" s="180" t="s">
        <v>28</v>
      </c>
      <c r="E664" s="180" t="s">
        <v>28</v>
      </c>
      <c r="F664" s="180" t="s">
        <v>13</v>
      </c>
      <c r="G664" s="277">
        <v>7</v>
      </c>
      <c r="H664" s="180"/>
      <c r="I664" s="458">
        <f t="shared" si="26"/>
        <v>5.1851851851851857E-2</v>
      </c>
      <c r="J664" s="318">
        <v>5</v>
      </c>
      <c r="K664" s="458">
        <f t="shared" si="27"/>
        <v>1.0370370370370372E-2</v>
      </c>
    </row>
    <row r="665" spans="1:11" x14ac:dyDescent="0.25">
      <c r="A665" s="154">
        <v>27</v>
      </c>
      <c r="B665" s="190"/>
      <c r="C665" s="163" t="s">
        <v>1354</v>
      </c>
      <c r="D665" s="180" t="s">
        <v>28</v>
      </c>
      <c r="E665" s="180" t="s">
        <v>28</v>
      </c>
      <c r="F665" s="180" t="s">
        <v>13</v>
      </c>
      <c r="G665" s="277">
        <v>7</v>
      </c>
      <c r="H665" s="180"/>
      <c r="I665" s="458">
        <f t="shared" si="26"/>
        <v>5.1851851851851857E-2</v>
      </c>
      <c r="J665" s="318">
        <v>5</v>
      </c>
      <c r="K665" s="458">
        <f t="shared" si="27"/>
        <v>1.0370370370370372E-2</v>
      </c>
    </row>
    <row r="666" spans="1:11" x14ac:dyDescent="0.25">
      <c r="A666" s="246"/>
      <c r="B666" s="197" t="s">
        <v>933</v>
      </c>
      <c r="C666" s="198"/>
      <c r="D666" s="150"/>
      <c r="E666" s="150"/>
      <c r="F666" s="150"/>
      <c r="G666" s="150"/>
      <c r="H666" s="151"/>
      <c r="I666" s="458"/>
      <c r="J666" s="318"/>
      <c r="K666" s="458"/>
    </row>
    <row r="667" spans="1:11" x14ac:dyDescent="0.25">
      <c r="A667" s="246"/>
      <c r="B667" s="197" t="s">
        <v>1252</v>
      </c>
      <c r="C667" s="198"/>
      <c r="D667" s="150"/>
      <c r="E667" s="150"/>
      <c r="F667" s="150"/>
      <c r="G667" s="150"/>
      <c r="H667" s="345"/>
      <c r="I667" s="458"/>
      <c r="J667" s="318"/>
      <c r="K667" s="458"/>
    </row>
    <row r="668" spans="1:11" x14ac:dyDescent="0.25">
      <c r="A668" s="246"/>
      <c r="B668" s="236" t="s">
        <v>1355</v>
      </c>
      <c r="C668" s="237"/>
      <c r="D668" s="278"/>
      <c r="E668" s="278"/>
      <c r="F668" s="278"/>
      <c r="G668" s="278"/>
      <c r="H668" s="345"/>
      <c r="I668" s="458"/>
      <c r="J668" s="318"/>
      <c r="K668" s="458"/>
    </row>
    <row r="669" spans="1:11" ht="30" x14ac:dyDescent="0.25">
      <c r="A669" s="154">
        <v>28</v>
      </c>
      <c r="B669" s="163" t="s">
        <v>1356</v>
      </c>
      <c r="C669" s="163" t="s">
        <v>1357</v>
      </c>
      <c r="D669" s="180" t="s">
        <v>28</v>
      </c>
      <c r="E669" s="180" t="s">
        <v>28</v>
      </c>
      <c r="F669" s="180" t="s">
        <v>13</v>
      </c>
      <c r="G669" s="277">
        <v>7</v>
      </c>
      <c r="H669" s="180"/>
      <c r="I669" s="458">
        <f t="shared" si="26"/>
        <v>5.1851851851851857E-2</v>
      </c>
      <c r="J669" s="318">
        <v>5</v>
      </c>
      <c r="K669" s="458">
        <f t="shared" si="27"/>
        <v>1.0370370370370372E-2</v>
      </c>
    </row>
    <row r="670" spans="1:11" ht="30" x14ac:dyDescent="0.25">
      <c r="A670" s="154">
        <v>29</v>
      </c>
      <c r="B670" s="163" t="s">
        <v>1355</v>
      </c>
      <c r="C670" s="163" t="s">
        <v>1358</v>
      </c>
      <c r="D670" s="180" t="s">
        <v>28</v>
      </c>
      <c r="E670" s="180" t="s">
        <v>28</v>
      </c>
      <c r="F670" s="180" t="s">
        <v>13</v>
      </c>
      <c r="G670" s="277">
        <v>7</v>
      </c>
      <c r="H670" s="180"/>
      <c r="I670" s="458">
        <f t="shared" si="26"/>
        <v>5.1851851851851857E-2</v>
      </c>
      <c r="J670" s="318">
        <v>5</v>
      </c>
      <c r="K670" s="458">
        <f t="shared" si="27"/>
        <v>1.0370370370370372E-2</v>
      </c>
    </row>
    <row r="671" spans="1:11" ht="30" x14ac:dyDescent="0.25">
      <c r="A671" s="154">
        <v>30</v>
      </c>
      <c r="B671" s="163" t="s">
        <v>1359</v>
      </c>
      <c r="C671" s="163" t="s">
        <v>1360</v>
      </c>
      <c r="D671" s="180" t="s">
        <v>28</v>
      </c>
      <c r="E671" s="180" t="s">
        <v>28</v>
      </c>
      <c r="F671" s="180" t="s">
        <v>13</v>
      </c>
      <c r="G671" s="277">
        <v>7</v>
      </c>
      <c r="H671" s="180"/>
      <c r="I671" s="458">
        <f t="shared" si="26"/>
        <v>5.1851851851851857E-2</v>
      </c>
      <c r="J671" s="318">
        <v>5</v>
      </c>
      <c r="K671" s="458">
        <f t="shared" si="27"/>
        <v>1.0370370370370372E-2</v>
      </c>
    </row>
    <row r="672" spans="1:11" ht="30" x14ac:dyDescent="0.25">
      <c r="A672" s="154">
        <v>31</v>
      </c>
      <c r="B672" s="190"/>
      <c r="C672" s="163" t="s">
        <v>1361</v>
      </c>
      <c r="D672" s="180" t="s">
        <v>28</v>
      </c>
      <c r="E672" s="180" t="s">
        <v>28</v>
      </c>
      <c r="F672" s="180" t="s">
        <v>13</v>
      </c>
      <c r="G672" s="277">
        <v>7</v>
      </c>
      <c r="H672" s="180"/>
      <c r="I672" s="458">
        <f t="shared" si="26"/>
        <v>5.1851851851851857E-2</v>
      </c>
      <c r="J672" s="318">
        <v>5</v>
      </c>
      <c r="K672" s="458">
        <f t="shared" si="27"/>
        <v>1.0370370370370372E-2</v>
      </c>
    </row>
    <row r="673" spans="1:11" x14ac:dyDescent="0.25">
      <c r="A673" s="246"/>
      <c r="B673" s="236" t="s">
        <v>1362</v>
      </c>
      <c r="C673" s="237"/>
      <c r="D673" s="345"/>
      <c r="E673" s="345"/>
      <c r="F673" s="345"/>
      <c r="G673" s="276"/>
      <c r="H673" s="345"/>
      <c r="I673" s="458"/>
      <c r="J673" s="318"/>
      <c r="K673" s="458"/>
    </row>
    <row r="674" spans="1:11" ht="30" x14ac:dyDescent="0.25">
      <c r="A674" s="154">
        <v>32</v>
      </c>
      <c r="B674" s="190"/>
      <c r="C674" s="163" t="s">
        <v>1363</v>
      </c>
      <c r="D674" s="180" t="s">
        <v>28</v>
      </c>
      <c r="E674" s="180" t="s">
        <v>28</v>
      </c>
      <c r="F674" s="180" t="s">
        <v>13</v>
      </c>
      <c r="G674" s="277">
        <v>7</v>
      </c>
      <c r="H674" s="180"/>
      <c r="I674" s="458">
        <f t="shared" si="26"/>
        <v>5.1851851851851857E-2</v>
      </c>
      <c r="J674" s="318">
        <v>5</v>
      </c>
      <c r="K674" s="458">
        <f t="shared" si="27"/>
        <v>1.0370370370370372E-2</v>
      </c>
    </row>
    <row r="675" spans="1:11" ht="30" x14ac:dyDescent="0.25">
      <c r="A675" s="154">
        <v>33</v>
      </c>
      <c r="B675" s="190"/>
      <c r="C675" s="163" t="s">
        <v>1364</v>
      </c>
      <c r="D675" s="180" t="s">
        <v>28</v>
      </c>
      <c r="E675" s="180" t="s">
        <v>28</v>
      </c>
      <c r="F675" s="180" t="s">
        <v>13</v>
      </c>
      <c r="G675" s="277">
        <v>7</v>
      </c>
      <c r="H675" s="180"/>
      <c r="I675" s="458">
        <f t="shared" si="26"/>
        <v>5.1851851851851857E-2</v>
      </c>
      <c r="J675" s="318">
        <v>5</v>
      </c>
      <c r="K675" s="458">
        <f t="shared" si="27"/>
        <v>1.0370370370370372E-2</v>
      </c>
    </row>
    <row r="676" spans="1:11" ht="30" x14ac:dyDescent="0.25">
      <c r="A676" s="154">
        <v>34</v>
      </c>
      <c r="B676" s="190"/>
      <c r="C676" s="163" t="s">
        <v>1365</v>
      </c>
      <c r="D676" s="180" t="s">
        <v>28</v>
      </c>
      <c r="E676" s="180" t="s">
        <v>28</v>
      </c>
      <c r="F676" s="180" t="s">
        <v>13</v>
      </c>
      <c r="G676" s="277">
        <v>7</v>
      </c>
      <c r="H676" s="180"/>
      <c r="I676" s="458">
        <f t="shared" si="26"/>
        <v>5.1851851851851857E-2</v>
      </c>
      <c r="J676" s="318">
        <v>5</v>
      </c>
      <c r="K676" s="458">
        <f t="shared" si="27"/>
        <v>1.0370370370370372E-2</v>
      </c>
    </row>
    <row r="677" spans="1:11" x14ac:dyDescent="0.25">
      <c r="A677" s="246"/>
      <c r="B677" s="236" t="s">
        <v>1366</v>
      </c>
      <c r="C677" s="237"/>
      <c r="D677" s="345"/>
      <c r="E677" s="345"/>
      <c r="F677" s="345"/>
      <c r="G677" s="276"/>
      <c r="H677" s="345"/>
      <c r="I677" s="458"/>
      <c r="J677" s="318"/>
      <c r="K677" s="458"/>
    </row>
    <row r="678" spans="1:11" ht="30" x14ac:dyDescent="0.25">
      <c r="A678" s="154">
        <v>35</v>
      </c>
      <c r="B678" s="190" t="s">
        <v>1367</v>
      </c>
      <c r="C678" s="163" t="s">
        <v>2719</v>
      </c>
      <c r="D678" s="180" t="s">
        <v>28</v>
      </c>
      <c r="E678" s="180" t="s">
        <v>28</v>
      </c>
      <c r="F678" s="180" t="s">
        <v>13</v>
      </c>
      <c r="G678" s="277">
        <v>7</v>
      </c>
      <c r="H678" s="180"/>
      <c r="I678" s="458">
        <f t="shared" si="26"/>
        <v>5.1851851851851857E-2</v>
      </c>
      <c r="J678" s="318">
        <v>5</v>
      </c>
      <c r="K678" s="458">
        <f t="shared" si="27"/>
        <v>1.0370370370370372E-2</v>
      </c>
    </row>
    <row r="679" spans="1:11" x14ac:dyDescent="0.25">
      <c r="A679" s="154">
        <v>36</v>
      </c>
      <c r="B679" s="199" t="s">
        <v>1368</v>
      </c>
      <c r="C679" s="163" t="s">
        <v>1369</v>
      </c>
      <c r="D679" s="180" t="s">
        <v>28</v>
      </c>
      <c r="E679" s="180" t="s">
        <v>28</v>
      </c>
      <c r="F679" s="180" t="s">
        <v>13</v>
      </c>
      <c r="G679" s="277">
        <v>7</v>
      </c>
      <c r="H679" s="180"/>
      <c r="I679" s="458">
        <f t="shared" si="26"/>
        <v>5.1851851851851857E-2</v>
      </c>
      <c r="J679" s="318">
        <v>5</v>
      </c>
      <c r="K679" s="458">
        <f t="shared" si="27"/>
        <v>1.0370370370370372E-2</v>
      </c>
    </row>
    <row r="680" spans="1:11" x14ac:dyDescent="0.25">
      <c r="A680" s="154">
        <v>37</v>
      </c>
      <c r="B680" s="201" t="s">
        <v>1370</v>
      </c>
      <c r="C680" s="163" t="s">
        <v>1371</v>
      </c>
      <c r="D680" s="180" t="s">
        <v>28</v>
      </c>
      <c r="E680" s="180" t="s">
        <v>28</v>
      </c>
      <c r="F680" s="180" t="s">
        <v>13</v>
      </c>
      <c r="G680" s="277">
        <v>7</v>
      </c>
      <c r="H680" s="180"/>
      <c r="I680" s="458">
        <f t="shared" si="26"/>
        <v>5.1851851851851857E-2</v>
      </c>
      <c r="J680" s="318">
        <v>5</v>
      </c>
      <c r="K680" s="458">
        <f t="shared" si="27"/>
        <v>1.0370370370370372E-2</v>
      </c>
    </row>
    <row r="681" spans="1:11" ht="30" x14ac:dyDescent="0.25">
      <c r="A681" s="154">
        <v>38</v>
      </c>
      <c r="B681" s="201" t="s">
        <v>1372</v>
      </c>
      <c r="C681" s="163" t="s">
        <v>1373</v>
      </c>
      <c r="D681" s="180" t="s">
        <v>28</v>
      </c>
      <c r="E681" s="180" t="s">
        <v>28</v>
      </c>
      <c r="F681" s="180" t="s">
        <v>13</v>
      </c>
      <c r="G681" s="277">
        <v>7</v>
      </c>
      <c r="H681" s="180"/>
      <c r="I681" s="458">
        <f t="shared" si="26"/>
        <v>5.1851851851851857E-2</v>
      </c>
      <c r="J681" s="318">
        <v>5</v>
      </c>
      <c r="K681" s="458">
        <f t="shared" si="27"/>
        <v>1.0370370370370372E-2</v>
      </c>
    </row>
    <row r="682" spans="1:11" ht="30" x14ac:dyDescent="0.25">
      <c r="A682" s="154">
        <v>39</v>
      </c>
      <c r="B682" s="201" t="s">
        <v>1374</v>
      </c>
      <c r="C682" s="163" t="s">
        <v>1375</v>
      </c>
      <c r="D682" s="180" t="s">
        <v>28</v>
      </c>
      <c r="E682" s="180" t="s">
        <v>28</v>
      </c>
      <c r="F682" s="180" t="s">
        <v>13</v>
      </c>
      <c r="G682" s="277">
        <v>7</v>
      </c>
      <c r="H682" s="180"/>
      <c r="I682" s="458">
        <f t="shared" si="26"/>
        <v>5.1851851851851857E-2</v>
      </c>
      <c r="J682" s="318">
        <v>5</v>
      </c>
      <c r="K682" s="458">
        <f t="shared" si="27"/>
        <v>1.0370370370370372E-2</v>
      </c>
    </row>
    <row r="683" spans="1:11" x14ac:dyDescent="0.25">
      <c r="A683" s="246"/>
      <c r="B683" s="197" t="s">
        <v>1265</v>
      </c>
      <c r="C683" s="198"/>
      <c r="D683" s="150"/>
      <c r="E683" s="150"/>
      <c r="F683" s="150"/>
      <c r="G683" s="150"/>
      <c r="H683" s="345"/>
      <c r="I683" s="458"/>
      <c r="J683" s="318"/>
      <c r="K683" s="458"/>
    </row>
    <row r="684" spans="1:11" x14ac:dyDescent="0.25">
      <c r="A684" s="246"/>
      <c r="B684" s="236" t="s">
        <v>1294</v>
      </c>
      <c r="C684" s="237"/>
      <c r="D684" s="278"/>
      <c r="E684" s="278"/>
      <c r="F684" s="278"/>
      <c r="G684" s="278"/>
      <c r="H684" s="345"/>
      <c r="I684" s="458"/>
      <c r="J684" s="318"/>
      <c r="K684" s="458"/>
    </row>
    <row r="685" spans="1:11" x14ac:dyDescent="0.25">
      <c r="A685" s="154">
        <v>40</v>
      </c>
      <c r="B685" s="190"/>
      <c r="C685" s="163" t="s">
        <v>1376</v>
      </c>
      <c r="D685" s="180" t="s">
        <v>28</v>
      </c>
      <c r="E685" s="180" t="s">
        <v>28</v>
      </c>
      <c r="F685" s="180" t="s">
        <v>13</v>
      </c>
      <c r="G685" s="277">
        <v>7</v>
      </c>
      <c r="H685" s="180"/>
      <c r="I685" s="458">
        <f t="shared" si="26"/>
        <v>5.1851851851851857E-2</v>
      </c>
      <c r="J685" s="318">
        <v>5</v>
      </c>
      <c r="K685" s="458">
        <f t="shared" si="27"/>
        <v>1.0370370370370372E-2</v>
      </c>
    </row>
    <row r="686" spans="1:11" x14ac:dyDescent="0.25">
      <c r="A686" s="154">
        <v>41</v>
      </c>
      <c r="B686" s="190"/>
      <c r="C686" s="163" t="s">
        <v>1377</v>
      </c>
      <c r="D686" s="180" t="s">
        <v>28</v>
      </c>
      <c r="E686" s="180" t="s">
        <v>28</v>
      </c>
      <c r="F686" s="180" t="s">
        <v>13</v>
      </c>
      <c r="G686" s="277">
        <v>7</v>
      </c>
      <c r="H686" s="180"/>
      <c r="I686" s="458">
        <f t="shared" si="26"/>
        <v>5.1851851851851857E-2</v>
      </c>
      <c r="J686" s="318">
        <v>5</v>
      </c>
      <c r="K686" s="458">
        <f t="shared" si="27"/>
        <v>1.0370370370370372E-2</v>
      </c>
    </row>
    <row r="687" spans="1:11" x14ac:dyDescent="0.25">
      <c r="A687" s="154">
        <v>42</v>
      </c>
      <c r="B687" s="190"/>
      <c r="C687" s="163" t="s">
        <v>1378</v>
      </c>
      <c r="D687" s="180" t="s">
        <v>28</v>
      </c>
      <c r="E687" s="180" t="s">
        <v>28</v>
      </c>
      <c r="F687" s="180" t="s">
        <v>13</v>
      </c>
      <c r="G687" s="277">
        <v>7</v>
      </c>
      <c r="H687" s="180"/>
      <c r="I687" s="458">
        <f t="shared" si="26"/>
        <v>5.1851851851851857E-2</v>
      </c>
      <c r="J687" s="318">
        <v>5</v>
      </c>
      <c r="K687" s="458">
        <f t="shared" si="27"/>
        <v>1.0370370370370372E-2</v>
      </c>
    </row>
    <row r="688" spans="1:11" x14ac:dyDescent="0.25">
      <c r="A688" s="154">
        <v>43</v>
      </c>
      <c r="B688" s="190"/>
      <c r="C688" s="163" t="s">
        <v>1379</v>
      </c>
      <c r="D688" s="180" t="s">
        <v>28</v>
      </c>
      <c r="E688" s="180" t="s">
        <v>28</v>
      </c>
      <c r="F688" s="180" t="s">
        <v>13</v>
      </c>
      <c r="G688" s="277">
        <v>7</v>
      </c>
      <c r="H688" s="180"/>
      <c r="I688" s="458">
        <f t="shared" si="26"/>
        <v>5.1851851851851857E-2</v>
      </c>
      <c r="J688" s="318">
        <v>5</v>
      </c>
      <c r="K688" s="458">
        <f t="shared" si="27"/>
        <v>1.0370370370370372E-2</v>
      </c>
    </row>
    <row r="689" spans="1:11" x14ac:dyDescent="0.25">
      <c r="A689" s="246"/>
      <c r="B689" s="236" t="s">
        <v>1380</v>
      </c>
      <c r="C689" s="237"/>
      <c r="D689" s="278"/>
      <c r="E689" s="278"/>
      <c r="F689" s="278"/>
      <c r="G689" s="278"/>
      <c r="H689" s="345"/>
      <c r="I689" s="458"/>
      <c r="J689" s="318"/>
      <c r="K689" s="458"/>
    </row>
    <row r="690" spans="1:11" ht="30" x14ac:dyDescent="0.25">
      <c r="A690" s="154">
        <v>44</v>
      </c>
      <c r="B690" s="248"/>
      <c r="C690" s="163" t="s">
        <v>1381</v>
      </c>
      <c r="D690" s="180" t="s">
        <v>28</v>
      </c>
      <c r="E690" s="180" t="s">
        <v>28</v>
      </c>
      <c r="F690" s="180" t="s">
        <v>13</v>
      </c>
      <c r="G690" s="277">
        <v>7</v>
      </c>
      <c r="H690" s="180"/>
      <c r="I690" s="458">
        <f t="shared" ref="I690:I732" si="28">G690/3/45</f>
        <v>5.1851851851851857E-2</v>
      </c>
      <c r="J690" s="318">
        <v>5</v>
      </c>
      <c r="K690" s="458">
        <f t="shared" si="27"/>
        <v>1.0370370370370372E-2</v>
      </c>
    </row>
    <row r="691" spans="1:11" x14ac:dyDescent="0.25">
      <c r="A691" s="246"/>
      <c r="B691" s="236" t="s">
        <v>456</v>
      </c>
      <c r="C691" s="237"/>
      <c r="D691" s="278"/>
      <c r="E691" s="278"/>
      <c r="F691" s="278"/>
      <c r="G691" s="278"/>
      <c r="H691" s="345"/>
      <c r="I691" s="458"/>
      <c r="J691" s="318"/>
      <c r="K691" s="458"/>
    </row>
    <row r="692" spans="1:11" x14ac:dyDescent="0.25">
      <c r="A692" s="154">
        <v>45</v>
      </c>
      <c r="B692" s="190"/>
      <c r="C692" s="163" t="s">
        <v>1382</v>
      </c>
      <c r="D692" s="180" t="s">
        <v>28</v>
      </c>
      <c r="E692" s="180" t="s">
        <v>28</v>
      </c>
      <c r="F692" s="180" t="s">
        <v>13</v>
      </c>
      <c r="G692" s="277">
        <v>7</v>
      </c>
      <c r="H692" s="180"/>
      <c r="I692" s="458">
        <f t="shared" si="28"/>
        <v>5.1851851851851857E-2</v>
      </c>
      <c r="J692" s="318">
        <v>5</v>
      </c>
      <c r="K692" s="458">
        <f t="shared" si="27"/>
        <v>1.0370370370370372E-2</v>
      </c>
    </row>
    <row r="693" spans="1:11" ht="30" x14ac:dyDescent="0.25">
      <c r="A693" s="154">
        <v>46</v>
      </c>
      <c r="B693" s="190"/>
      <c r="C693" s="163" t="s">
        <v>1383</v>
      </c>
      <c r="D693" s="180" t="s">
        <v>28</v>
      </c>
      <c r="E693" s="180" t="s">
        <v>28</v>
      </c>
      <c r="F693" s="180" t="s">
        <v>13</v>
      </c>
      <c r="G693" s="277">
        <v>7</v>
      </c>
      <c r="H693" s="180"/>
      <c r="I693" s="458">
        <f t="shared" si="28"/>
        <v>5.1851851851851857E-2</v>
      </c>
      <c r="J693" s="318">
        <v>5</v>
      </c>
      <c r="K693" s="458">
        <f t="shared" si="27"/>
        <v>1.0370370370370372E-2</v>
      </c>
    </row>
    <row r="694" spans="1:11" x14ac:dyDescent="0.25">
      <c r="A694" s="246"/>
      <c r="B694" s="236" t="s">
        <v>1384</v>
      </c>
      <c r="C694" s="237"/>
      <c r="D694" s="278"/>
      <c r="E694" s="278"/>
      <c r="F694" s="278"/>
      <c r="G694" s="278"/>
      <c r="H694" s="345"/>
      <c r="I694" s="458"/>
      <c r="J694" s="318"/>
      <c r="K694" s="458"/>
    </row>
    <row r="695" spans="1:11" x14ac:dyDescent="0.25">
      <c r="A695" s="154">
        <v>47</v>
      </c>
      <c r="B695" s="190"/>
      <c r="C695" s="163" t="s">
        <v>1385</v>
      </c>
      <c r="D695" s="180" t="s">
        <v>28</v>
      </c>
      <c r="E695" s="180" t="s">
        <v>28</v>
      </c>
      <c r="F695" s="180" t="s">
        <v>13</v>
      </c>
      <c r="G695" s="277">
        <v>7</v>
      </c>
      <c r="H695" s="180"/>
      <c r="I695" s="458">
        <f t="shared" si="28"/>
        <v>5.1851851851851857E-2</v>
      </c>
      <c r="J695" s="318">
        <v>5</v>
      </c>
      <c r="K695" s="458">
        <f t="shared" si="27"/>
        <v>1.0370370370370372E-2</v>
      </c>
    </row>
    <row r="696" spans="1:11" x14ac:dyDescent="0.25">
      <c r="A696" s="154">
        <v>48</v>
      </c>
      <c r="B696" s="190"/>
      <c r="C696" s="163" t="s">
        <v>1386</v>
      </c>
      <c r="D696" s="180" t="s">
        <v>28</v>
      </c>
      <c r="E696" s="180" t="s">
        <v>28</v>
      </c>
      <c r="F696" s="180" t="s">
        <v>13</v>
      </c>
      <c r="G696" s="277">
        <v>7</v>
      </c>
      <c r="H696" s="180"/>
      <c r="I696" s="458">
        <f t="shared" si="28"/>
        <v>5.1851851851851857E-2</v>
      </c>
      <c r="J696" s="318">
        <v>5</v>
      </c>
      <c r="K696" s="458">
        <f t="shared" si="27"/>
        <v>1.0370370370370372E-2</v>
      </c>
    </row>
    <row r="697" spans="1:11" x14ac:dyDescent="0.25">
      <c r="A697" s="246"/>
      <c r="B697" s="197" t="s">
        <v>1255</v>
      </c>
      <c r="C697" s="198"/>
      <c r="D697" s="150"/>
      <c r="E697" s="150"/>
      <c r="F697" s="150"/>
      <c r="G697" s="150"/>
      <c r="H697" s="345"/>
      <c r="I697" s="458"/>
      <c r="J697" s="318"/>
      <c r="K697" s="458"/>
    </row>
    <row r="698" spans="1:11" x14ac:dyDescent="0.25">
      <c r="A698" s="246"/>
      <c r="B698" s="236" t="s">
        <v>1296</v>
      </c>
      <c r="C698" s="237"/>
      <c r="D698" s="278"/>
      <c r="E698" s="278"/>
      <c r="F698" s="278"/>
      <c r="G698" s="278"/>
      <c r="H698" s="345"/>
      <c r="I698" s="458"/>
      <c r="J698" s="318"/>
      <c r="K698" s="458"/>
    </row>
    <row r="699" spans="1:11" ht="30" x14ac:dyDescent="0.25">
      <c r="A699" s="246">
        <v>49</v>
      </c>
      <c r="B699" s="201"/>
      <c r="C699" s="183" t="s">
        <v>1387</v>
      </c>
      <c r="D699" s="345" t="s">
        <v>28</v>
      </c>
      <c r="E699" s="345" t="s">
        <v>28</v>
      </c>
      <c r="F699" s="345" t="s">
        <v>13</v>
      </c>
      <c r="G699" s="276">
        <v>7</v>
      </c>
      <c r="H699" s="345"/>
      <c r="I699" s="458">
        <f t="shared" si="28"/>
        <v>5.1851851851851857E-2</v>
      </c>
      <c r="J699" s="318">
        <v>5</v>
      </c>
      <c r="K699" s="458">
        <f t="shared" si="27"/>
        <v>1.0370370370370372E-2</v>
      </c>
    </row>
    <row r="700" spans="1:11" x14ac:dyDescent="0.25">
      <c r="A700" s="246"/>
      <c r="B700" s="236" t="s">
        <v>1301</v>
      </c>
      <c r="C700" s="237"/>
      <c r="D700" s="278"/>
      <c r="E700" s="278"/>
      <c r="F700" s="278"/>
      <c r="G700" s="278"/>
      <c r="H700" s="345"/>
      <c r="I700" s="458"/>
      <c r="J700" s="318"/>
      <c r="K700" s="458"/>
    </row>
    <row r="701" spans="1:11" x14ac:dyDescent="0.25">
      <c r="A701" s="246">
        <v>50</v>
      </c>
      <c r="B701" s="201"/>
      <c r="C701" s="183" t="s">
        <v>1388</v>
      </c>
      <c r="D701" s="345" t="s">
        <v>28</v>
      </c>
      <c r="E701" s="345" t="s">
        <v>28</v>
      </c>
      <c r="F701" s="345" t="s">
        <v>13</v>
      </c>
      <c r="G701" s="276">
        <v>2</v>
      </c>
      <c r="H701" s="345"/>
      <c r="I701" s="458">
        <f t="shared" si="28"/>
        <v>1.4814814814814814E-2</v>
      </c>
      <c r="J701" s="318">
        <v>5</v>
      </c>
      <c r="K701" s="458">
        <f t="shared" si="27"/>
        <v>2.9629629629629628E-3</v>
      </c>
    </row>
    <row r="702" spans="1:11" x14ac:dyDescent="0.25">
      <c r="A702" s="246"/>
      <c r="B702" s="236" t="s">
        <v>1389</v>
      </c>
      <c r="C702" s="237"/>
      <c r="D702" s="345"/>
      <c r="E702" s="345"/>
      <c r="F702" s="345"/>
      <c r="G702" s="276"/>
      <c r="H702" s="345"/>
      <c r="I702" s="458"/>
      <c r="J702" s="318"/>
      <c r="K702" s="458"/>
    </row>
    <row r="703" spans="1:11" x14ac:dyDescent="0.25">
      <c r="A703" s="246">
        <v>51</v>
      </c>
      <c r="B703" s="201"/>
      <c r="C703" s="183" t="s">
        <v>1390</v>
      </c>
      <c r="D703" s="345" t="s">
        <v>28</v>
      </c>
      <c r="E703" s="345" t="s">
        <v>28</v>
      </c>
      <c r="F703" s="345" t="s">
        <v>65</v>
      </c>
      <c r="G703" s="276">
        <v>7</v>
      </c>
      <c r="H703" s="345"/>
      <c r="I703" s="458">
        <f t="shared" si="28"/>
        <v>5.1851851851851857E-2</v>
      </c>
      <c r="J703" s="318">
        <v>5</v>
      </c>
      <c r="K703" s="458">
        <f t="shared" si="27"/>
        <v>1.0370370370370372E-2</v>
      </c>
    </row>
    <row r="704" spans="1:11" x14ac:dyDescent="0.25">
      <c r="A704" s="246"/>
      <c r="B704" s="236" t="s">
        <v>1305</v>
      </c>
      <c r="C704" s="237"/>
      <c r="D704" s="278"/>
      <c r="E704" s="278"/>
      <c r="F704" s="278"/>
      <c r="G704" s="278"/>
      <c r="H704" s="345"/>
      <c r="I704" s="458"/>
      <c r="J704" s="318"/>
      <c r="K704" s="458"/>
    </row>
    <row r="705" spans="1:11" ht="30" x14ac:dyDescent="0.25">
      <c r="A705" s="154">
        <v>52</v>
      </c>
      <c r="B705" s="190"/>
      <c r="C705" s="163" t="s">
        <v>1391</v>
      </c>
      <c r="D705" s="180" t="s">
        <v>28</v>
      </c>
      <c r="E705" s="180" t="s">
        <v>28</v>
      </c>
      <c r="F705" s="180" t="s">
        <v>13</v>
      </c>
      <c r="G705" s="277">
        <v>7</v>
      </c>
      <c r="H705" s="180"/>
      <c r="I705" s="458">
        <f t="shared" si="28"/>
        <v>5.1851851851851857E-2</v>
      </c>
      <c r="J705" s="318">
        <v>5</v>
      </c>
      <c r="K705" s="458">
        <f t="shared" si="27"/>
        <v>1.0370370370370372E-2</v>
      </c>
    </row>
    <row r="706" spans="1:11" x14ac:dyDescent="0.25">
      <c r="A706" s="246"/>
      <c r="B706" s="244" t="s">
        <v>1007</v>
      </c>
      <c r="C706" s="183"/>
      <c r="D706" s="345"/>
      <c r="E706" s="345"/>
      <c r="F706" s="345"/>
      <c r="G706" s="276"/>
      <c r="H706" s="345"/>
      <c r="I706" s="458"/>
      <c r="J706" s="318"/>
      <c r="K706" s="458"/>
    </row>
    <row r="707" spans="1:11" x14ac:dyDescent="0.25">
      <c r="A707" s="246"/>
      <c r="B707" s="197" t="s">
        <v>1265</v>
      </c>
      <c r="C707" s="198"/>
      <c r="D707" s="150"/>
      <c r="E707" s="150"/>
      <c r="F707" s="150"/>
      <c r="G707" s="150"/>
      <c r="H707" s="345"/>
      <c r="I707" s="458"/>
      <c r="J707" s="318"/>
      <c r="K707" s="458"/>
    </row>
    <row r="708" spans="1:11" x14ac:dyDescent="0.25">
      <c r="A708" s="246"/>
      <c r="B708" s="236" t="s">
        <v>435</v>
      </c>
      <c r="C708" s="237"/>
      <c r="D708" s="278"/>
      <c r="E708" s="278"/>
      <c r="F708" s="278"/>
      <c r="G708" s="278"/>
      <c r="H708" s="345"/>
      <c r="I708" s="458"/>
      <c r="J708" s="318"/>
      <c r="K708" s="458"/>
    </row>
    <row r="709" spans="1:11" ht="30" x14ac:dyDescent="0.25">
      <c r="A709" s="154">
        <v>53</v>
      </c>
      <c r="B709" s="190"/>
      <c r="C709" s="163" t="s">
        <v>1392</v>
      </c>
      <c r="D709" s="180" t="s">
        <v>28</v>
      </c>
      <c r="E709" s="180" t="s">
        <v>28</v>
      </c>
      <c r="F709" s="180" t="s">
        <v>13</v>
      </c>
      <c r="G709" s="277">
        <v>7</v>
      </c>
      <c r="H709" s="180"/>
      <c r="I709" s="458">
        <f t="shared" si="28"/>
        <v>5.1851851851851857E-2</v>
      </c>
      <c r="J709" s="318">
        <v>5</v>
      </c>
      <c r="K709" s="458">
        <f t="shared" si="27"/>
        <v>1.0370370370370372E-2</v>
      </c>
    </row>
    <row r="710" spans="1:11" x14ac:dyDescent="0.25">
      <c r="A710" s="154">
        <v>54</v>
      </c>
      <c r="B710" s="190"/>
      <c r="C710" s="163" t="s">
        <v>1393</v>
      </c>
      <c r="D710" s="180" t="s">
        <v>28</v>
      </c>
      <c r="E710" s="180" t="s">
        <v>28</v>
      </c>
      <c r="F710" s="180" t="s">
        <v>13</v>
      </c>
      <c r="G710" s="277">
        <v>7</v>
      </c>
      <c r="H710" s="180"/>
      <c r="I710" s="458">
        <f t="shared" si="28"/>
        <v>5.1851851851851857E-2</v>
      </c>
      <c r="J710" s="318">
        <v>5</v>
      </c>
      <c r="K710" s="458">
        <f t="shared" si="27"/>
        <v>1.0370370370370372E-2</v>
      </c>
    </row>
    <row r="711" spans="1:11" ht="30" x14ac:dyDescent="0.25">
      <c r="A711" s="154">
        <v>55</v>
      </c>
      <c r="B711" s="190"/>
      <c r="C711" s="163" t="s">
        <v>1394</v>
      </c>
      <c r="D711" s="180" t="s">
        <v>28</v>
      </c>
      <c r="E711" s="180" t="s">
        <v>28</v>
      </c>
      <c r="F711" s="180" t="s">
        <v>13</v>
      </c>
      <c r="G711" s="277">
        <v>7</v>
      </c>
      <c r="H711" s="180"/>
      <c r="I711" s="458">
        <f t="shared" si="28"/>
        <v>5.1851851851851857E-2</v>
      </c>
      <c r="J711" s="318">
        <v>5</v>
      </c>
      <c r="K711" s="458">
        <f t="shared" si="27"/>
        <v>1.0370370370370372E-2</v>
      </c>
    </row>
    <row r="712" spans="1:11" x14ac:dyDescent="0.25">
      <c r="A712" s="154">
        <v>56</v>
      </c>
      <c r="B712" s="190"/>
      <c r="C712" s="163" t="s">
        <v>1395</v>
      </c>
      <c r="D712" s="180" t="s">
        <v>28</v>
      </c>
      <c r="E712" s="180" t="s">
        <v>28</v>
      </c>
      <c r="F712" s="180" t="s">
        <v>13</v>
      </c>
      <c r="G712" s="277">
        <v>7</v>
      </c>
      <c r="H712" s="180"/>
      <c r="I712" s="458">
        <f t="shared" si="28"/>
        <v>5.1851851851851857E-2</v>
      </c>
      <c r="J712" s="318">
        <v>5</v>
      </c>
      <c r="K712" s="458">
        <f t="shared" si="27"/>
        <v>1.0370370370370372E-2</v>
      </c>
    </row>
    <row r="713" spans="1:11" x14ac:dyDescent="0.25">
      <c r="A713" s="246">
        <v>57</v>
      </c>
      <c r="B713" s="201"/>
      <c r="C713" s="183" t="s">
        <v>1396</v>
      </c>
      <c r="D713" s="345" t="s">
        <v>28</v>
      </c>
      <c r="E713" s="345" t="s">
        <v>28</v>
      </c>
      <c r="F713" s="345" t="s">
        <v>13</v>
      </c>
      <c r="G713" s="276">
        <v>7</v>
      </c>
      <c r="H713" s="345"/>
      <c r="I713" s="458">
        <f t="shared" si="28"/>
        <v>5.1851851851851857E-2</v>
      </c>
      <c r="J713" s="318">
        <v>5</v>
      </c>
      <c r="K713" s="458">
        <f t="shared" si="27"/>
        <v>1.0370370370370372E-2</v>
      </c>
    </row>
    <row r="714" spans="1:11" x14ac:dyDescent="0.25">
      <c r="A714" s="246"/>
      <c r="B714" s="236" t="s">
        <v>456</v>
      </c>
      <c r="C714" s="237"/>
      <c r="D714" s="278"/>
      <c r="E714" s="278"/>
      <c r="F714" s="278"/>
      <c r="G714" s="278"/>
      <c r="H714" s="345"/>
      <c r="I714" s="458"/>
      <c r="J714" s="318"/>
      <c r="K714" s="458"/>
    </row>
    <row r="715" spans="1:11" ht="30" x14ac:dyDescent="0.25">
      <c r="A715" s="154">
        <v>58</v>
      </c>
      <c r="B715" s="190"/>
      <c r="C715" s="163" t="s">
        <v>1397</v>
      </c>
      <c r="D715" s="180" t="s">
        <v>28</v>
      </c>
      <c r="E715" s="180" t="s">
        <v>28</v>
      </c>
      <c r="F715" s="180" t="s">
        <v>13</v>
      </c>
      <c r="G715" s="277">
        <v>7</v>
      </c>
      <c r="H715" s="180"/>
      <c r="I715" s="458">
        <f t="shared" si="28"/>
        <v>5.1851851851851857E-2</v>
      </c>
      <c r="J715" s="318">
        <v>5</v>
      </c>
      <c r="K715" s="458">
        <f t="shared" si="27"/>
        <v>1.0370370370370372E-2</v>
      </c>
    </row>
    <row r="716" spans="1:11" x14ac:dyDescent="0.25">
      <c r="A716" s="246">
        <v>59</v>
      </c>
      <c r="B716" s="201"/>
      <c r="C716" s="183" t="s">
        <v>1398</v>
      </c>
      <c r="D716" s="345" t="s">
        <v>28</v>
      </c>
      <c r="E716" s="345" t="s">
        <v>28</v>
      </c>
      <c r="F716" s="345" t="s">
        <v>13</v>
      </c>
      <c r="G716" s="276">
        <v>7</v>
      </c>
      <c r="H716" s="345"/>
      <c r="I716" s="458">
        <f t="shared" si="28"/>
        <v>5.1851851851851857E-2</v>
      </c>
      <c r="J716" s="318">
        <v>5</v>
      </c>
      <c r="K716" s="458">
        <f t="shared" si="27"/>
        <v>1.0370370370370372E-2</v>
      </c>
    </row>
    <row r="717" spans="1:11" x14ac:dyDescent="0.25">
      <c r="A717" s="246"/>
      <c r="B717" s="236" t="s">
        <v>1399</v>
      </c>
      <c r="C717" s="237"/>
      <c r="D717" s="278"/>
      <c r="E717" s="278"/>
      <c r="F717" s="278"/>
      <c r="G717" s="278"/>
      <c r="H717" s="345"/>
      <c r="I717" s="458"/>
      <c r="J717" s="318"/>
      <c r="K717" s="458"/>
    </row>
    <row r="718" spans="1:11" x14ac:dyDescent="0.25">
      <c r="A718" s="246">
        <v>60</v>
      </c>
      <c r="B718" s="201"/>
      <c r="C718" s="183" t="s">
        <v>1400</v>
      </c>
      <c r="D718" s="345" t="s">
        <v>28</v>
      </c>
      <c r="E718" s="345" t="s">
        <v>28</v>
      </c>
      <c r="F718" s="345" t="s">
        <v>13</v>
      </c>
      <c r="G718" s="276">
        <v>7</v>
      </c>
      <c r="H718" s="345"/>
      <c r="I718" s="458">
        <f t="shared" si="28"/>
        <v>5.1851851851851857E-2</v>
      </c>
      <c r="J718" s="318">
        <v>5</v>
      </c>
      <c r="K718" s="458">
        <f t="shared" ref="K718:K781" si="29">I718/J718</f>
        <v>1.0370370370370372E-2</v>
      </c>
    </row>
    <row r="719" spans="1:11" x14ac:dyDescent="0.25">
      <c r="A719" s="246">
        <v>61</v>
      </c>
      <c r="B719" s="201"/>
      <c r="C719" s="183" t="s">
        <v>1401</v>
      </c>
      <c r="D719" s="345" t="s">
        <v>28</v>
      </c>
      <c r="E719" s="345" t="s">
        <v>28</v>
      </c>
      <c r="F719" s="345" t="s">
        <v>13</v>
      </c>
      <c r="G719" s="276">
        <v>7</v>
      </c>
      <c r="H719" s="345"/>
      <c r="I719" s="458">
        <f t="shared" si="28"/>
        <v>5.1851851851851857E-2</v>
      </c>
      <c r="J719" s="318">
        <v>5</v>
      </c>
      <c r="K719" s="458">
        <f t="shared" si="29"/>
        <v>1.0370370370370372E-2</v>
      </c>
    </row>
    <row r="720" spans="1:11" x14ac:dyDescent="0.25">
      <c r="A720" s="246"/>
      <c r="B720" s="197" t="s">
        <v>1402</v>
      </c>
      <c r="C720" s="198"/>
      <c r="D720" s="150"/>
      <c r="E720" s="150"/>
      <c r="F720" s="150"/>
      <c r="G720" s="150"/>
      <c r="H720" s="345"/>
      <c r="I720" s="458"/>
      <c r="J720" s="318"/>
      <c r="K720" s="458"/>
    </row>
    <row r="721" spans="1:11" x14ac:dyDescent="0.25">
      <c r="A721" s="253"/>
      <c r="B721" s="236" t="s">
        <v>1403</v>
      </c>
      <c r="C721" s="237"/>
      <c r="D721" s="278"/>
      <c r="E721" s="278"/>
      <c r="F721" s="278"/>
      <c r="G721" s="278"/>
      <c r="H721" s="345"/>
      <c r="I721" s="458"/>
      <c r="J721" s="318"/>
      <c r="K721" s="458"/>
    </row>
    <row r="722" spans="1:11" ht="30" x14ac:dyDescent="0.25">
      <c r="A722" s="154">
        <v>62</v>
      </c>
      <c r="B722" s="163" t="s">
        <v>1404</v>
      </c>
      <c r="C722" s="163" t="s">
        <v>1405</v>
      </c>
      <c r="D722" s="180"/>
      <c r="E722" s="180" t="s">
        <v>28</v>
      </c>
      <c r="F722" s="180" t="s">
        <v>13</v>
      </c>
      <c r="G722" s="277">
        <v>7</v>
      </c>
      <c r="H722" s="180"/>
      <c r="I722" s="458">
        <f t="shared" si="28"/>
        <v>5.1851851851851857E-2</v>
      </c>
      <c r="J722" s="318">
        <v>5</v>
      </c>
      <c r="K722" s="458">
        <f t="shared" si="29"/>
        <v>1.0370370370370372E-2</v>
      </c>
    </row>
    <row r="723" spans="1:11" x14ac:dyDescent="0.25">
      <c r="A723" s="246"/>
      <c r="B723" s="236" t="s">
        <v>1406</v>
      </c>
      <c r="C723" s="237"/>
      <c r="D723" s="278"/>
      <c r="E723" s="278"/>
      <c r="F723" s="278"/>
      <c r="G723" s="278"/>
      <c r="H723" s="345"/>
      <c r="I723" s="458"/>
      <c r="J723" s="318"/>
      <c r="K723" s="458"/>
    </row>
    <row r="724" spans="1:11" ht="30" x14ac:dyDescent="0.25">
      <c r="A724" s="154">
        <v>63</v>
      </c>
      <c r="B724" s="190" t="s">
        <v>1407</v>
      </c>
      <c r="C724" s="163" t="s">
        <v>1408</v>
      </c>
      <c r="D724" s="180" t="s">
        <v>28</v>
      </c>
      <c r="E724" s="180" t="s">
        <v>28</v>
      </c>
      <c r="F724" s="180" t="s">
        <v>13</v>
      </c>
      <c r="G724" s="277">
        <v>7</v>
      </c>
      <c r="H724" s="180"/>
      <c r="I724" s="458">
        <f t="shared" si="28"/>
        <v>5.1851851851851857E-2</v>
      </c>
      <c r="J724" s="318">
        <v>5</v>
      </c>
      <c r="K724" s="458">
        <f t="shared" si="29"/>
        <v>1.0370370370370372E-2</v>
      </c>
    </row>
    <row r="725" spans="1:11" x14ac:dyDescent="0.25">
      <c r="A725" s="154">
        <v>64</v>
      </c>
      <c r="B725" s="222" t="s">
        <v>1409</v>
      </c>
      <c r="C725" s="163" t="s">
        <v>1410</v>
      </c>
      <c r="D725" s="180" t="s">
        <v>28</v>
      </c>
      <c r="E725" s="180" t="s">
        <v>28</v>
      </c>
      <c r="F725" s="180" t="s">
        <v>13</v>
      </c>
      <c r="G725" s="277">
        <v>7</v>
      </c>
      <c r="H725" s="180"/>
      <c r="I725" s="458">
        <f t="shared" si="28"/>
        <v>5.1851851851851857E-2</v>
      </c>
      <c r="J725" s="318">
        <v>5</v>
      </c>
      <c r="K725" s="458">
        <f t="shared" si="29"/>
        <v>1.0370370370370372E-2</v>
      </c>
    </row>
    <row r="726" spans="1:11" x14ac:dyDescent="0.25">
      <c r="A726" s="246"/>
      <c r="B726" s="236" t="s">
        <v>1411</v>
      </c>
      <c r="C726" s="237"/>
      <c r="D726" s="278"/>
      <c r="E726" s="278"/>
      <c r="F726" s="278"/>
      <c r="G726" s="278"/>
      <c r="H726" s="345"/>
      <c r="I726" s="458"/>
      <c r="J726" s="318"/>
      <c r="K726" s="458"/>
    </row>
    <row r="727" spans="1:11" x14ac:dyDescent="0.25">
      <c r="A727" s="154">
        <v>65</v>
      </c>
      <c r="B727" s="201" t="s">
        <v>1412</v>
      </c>
      <c r="C727" s="163" t="s">
        <v>1413</v>
      </c>
      <c r="D727" s="180" t="s">
        <v>28</v>
      </c>
      <c r="E727" s="180" t="s">
        <v>28</v>
      </c>
      <c r="F727" s="180" t="s">
        <v>8</v>
      </c>
      <c r="G727" s="277">
        <v>7</v>
      </c>
      <c r="H727" s="180"/>
      <c r="I727" s="458">
        <f t="shared" si="28"/>
        <v>5.1851851851851857E-2</v>
      </c>
      <c r="J727" s="318">
        <v>5</v>
      </c>
      <c r="K727" s="458">
        <f t="shared" si="29"/>
        <v>1.0370370370370372E-2</v>
      </c>
    </row>
    <row r="728" spans="1:11" x14ac:dyDescent="0.25">
      <c r="A728" s="154">
        <v>66</v>
      </c>
      <c r="B728" s="163" t="s">
        <v>1414</v>
      </c>
      <c r="C728" s="163" t="s">
        <v>1415</v>
      </c>
      <c r="D728" s="180" t="s">
        <v>28</v>
      </c>
      <c r="E728" s="180" t="s">
        <v>28</v>
      </c>
      <c r="F728" s="180" t="s">
        <v>13</v>
      </c>
      <c r="G728" s="277">
        <v>7</v>
      </c>
      <c r="H728" s="180"/>
      <c r="I728" s="458">
        <f t="shared" si="28"/>
        <v>5.1851851851851857E-2</v>
      </c>
      <c r="J728" s="318">
        <v>5</v>
      </c>
      <c r="K728" s="458">
        <f t="shared" si="29"/>
        <v>1.0370370370370372E-2</v>
      </c>
    </row>
    <row r="729" spans="1:11" ht="30" x14ac:dyDescent="0.25">
      <c r="A729" s="154">
        <v>67</v>
      </c>
      <c r="B729" s="190"/>
      <c r="C729" s="163" t="s">
        <v>1416</v>
      </c>
      <c r="D729" s="180" t="s">
        <v>28</v>
      </c>
      <c r="E729" s="180" t="s">
        <v>28</v>
      </c>
      <c r="F729" s="180" t="s">
        <v>13</v>
      </c>
      <c r="G729" s="277">
        <v>7</v>
      </c>
      <c r="H729" s="180"/>
      <c r="I729" s="458">
        <f t="shared" si="28"/>
        <v>5.1851851851851857E-2</v>
      </c>
      <c r="J729" s="318">
        <v>5</v>
      </c>
      <c r="K729" s="458">
        <f t="shared" si="29"/>
        <v>1.0370370370370372E-2</v>
      </c>
    </row>
    <row r="730" spans="1:11" x14ac:dyDescent="0.25">
      <c r="A730" s="246"/>
      <c r="B730" s="197" t="s">
        <v>1255</v>
      </c>
      <c r="C730" s="198"/>
      <c r="D730" s="150"/>
      <c r="E730" s="150"/>
      <c r="F730" s="150"/>
      <c r="G730" s="150"/>
      <c r="H730" s="345"/>
      <c r="I730" s="458"/>
      <c r="J730" s="318"/>
      <c r="K730" s="458"/>
    </row>
    <row r="731" spans="1:11" x14ac:dyDescent="0.25">
      <c r="A731" s="246"/>
      <c r="B731" s="236" t="s">
        <v>1417</v>
      </c>
      <c r="C731" s="237"/>
      <c r="D731" s="278"/>
      <c r="E731" s="278"/>
      <c r="F731" s="278"/>
      <c r="G731" s="278"/>
      <c r="H731" s="345"/>
      <c r="I731" s="458"/>
      <c r="J731" s="318"/>
      <c r="K731" s="458"/>
    </row>
    <row r="732" spans="1:11" x14ac:dyDescent="0.25">
      <c r="A732" s="154">
        <v>68</v>
      </c>
      <c r="B732" s="190"/>
      <c r="C732" s="163" t="s">
        <v>1418</v>
      </c>
      <c r="D732" s="180" t="s">
        <v>28</v>
      </c>
      <c r="E732" s="180" t="s">
        <v>28</v>
      </c>
      <c r="F732" s="180" t="s">
        <v>13</v>
      </c>
      <c r="G732" s="277">
        <v>7</v>
      </c>
      <c r="H732" s="180"/>
      <c r="I732" s="458">
        <f t="shared" si="28"/>
        <v>5.1851851851851857E-2</v>
      </c>
      <c r="J732" s="318">
        <v>5</v>
      </c>
      <c r="K732" s="458">
        <f t="shared" si="29"/>
        <v>1.0370370370370372E-2</v>
      </c>
    </row>
    <row r="733" spans="1:11" x14ac:dyDescent="0.25">
      <c r="A733" s="247" t="s">
        <v>341</v>
      </c>
      <c r="B733" s="197" t="s">
        <v>1419</v>
      </c>
      <c r="C733" s="198"/>
      <c r="D733" s="150"/>
      <c r="E733" s="150"/>
      <c r="F733" s="150"/>
      <c r="G733" s="150"/>
      <c r="H733" s="151"/>
      <c r="I733" s="458"/>
      <c r="J733" s="318"/>
      <c r="K733" s="458"/>
    </row>
    <row r="734" spans="1:11" x14ac:dyDescent="0.25">
      <c r="A734" s="246"/>
      <c r="B734" s="197" t="s">
        <v>1420</v>
      </c>
      <c r="C734" s="198"/>
      <c r="D734" s="150"/>
      <c r="E734" s="150"/>
      <c r="F734" s="150"/>
      <c r="G734" s="150"/>
      <c r="H734" s="151"/>
      <c r="I734" s="458"/>
      <c r="J734" s="318"/>
      <c r="K734" s="458"/>
    </row>
    <row r="735" spans="1:11" x14ac:dyDescent="0.25">
      <c r="A735" s="246"/>
      <c r="B735" s="197" t="s">
        <v>1255</v>
      </c>
      <c r="C735" s="198"/>
      <c r="D735" s="150"/>
      <c r="E735" s="150"/>
      <c r="F735" s="150"/>
      <c r="G735" s="150"/>
      <c r="H735" s="151"/>
      <c r="I735" s="458"/>
      <c r="J735" s="318"/>
      <c r="K735" s="458"/>
    </row>
    <row r="736" spans="1:11" x14ac:dyDescent="0.25">
      <c r="A736" s="246"/>
      <c r="B736" s="236" t="s">
        <v>1259</v>
      </c>
      <c r="C736" s="237"/>
      <c r="D736" s="278"/>
      <c r="E736" s="278"/>
      <c r="F736" s="278"/>
      <c r="G736" s="278"/>
      <c r="H736" s="345"/>
      <c r="I736" s="458"/>
      <c r="J736" s="318"/>
      <c r="K736" s="458"/>
    </row>
    <row r="737" spans="1:11" x14ac:dyDescent="0.25">
      <c r="A737" s="246">
        <v>1</v>
      </c>
      <c r="B737" s="249"/>
      <c r="C737" s="183" t="s">
        <v>1421</v>
      </c>
      <c r="D737" s="345" t="s">
        <v>28</v>
      </c>
      <c r="E737" s="345"/>
      <c r="F737" s="345" t="s">
        <v>13</v>
      </c>
      <c r="G737" s="276" t="s">
        <v>1422</v>
      </c>
      <c r="H737" s="345"/>
      <c r="I737" s="458">
        <f>1/3/45</f>
        <v>7.4074074074074068E-3</v>
      </c>
      <c r="J737" s="318">
        <v>5</v>
      </c>
      <c r="K737" s="458">
        <f t="shared" si="29"/>
        <v>1.4814814814814814E-3</v>
      </c>
    </row>
    <row r="738" spans="1:11" x14ac:dyDescent="0.25">
      <c r="A738" s="246">
        <v>2</v>
      </c>
      <c r="B738" s="201"/>
      <c r="C738" s="183" t="s">
        <v>1423</v>
      </c>
      <c r="D738" s="345" t="s">
        <v>28</v>
      </c>
      <c r="E738" s="345"/>
      <c r="F738" s="345" t="s">
        <v>13</v>
      </c>
      <c r="G738" s="276" t="s">
        <v>812</v>
      </c>
      <c r="H738" s="345"/>
      <c r="I738" s="458">
        <f t="shared" ref="I738:I800" si="30">1/3/45</f>
        <v>7.4074074074074068E-3</v>
      </c>
      <c r="J738" s="318">
        <v>5</v>
      </c>
      <c r="K738" s="458">
        <f t="shared" si="29"/>
        <v>1.4814814814814814E-3</v>
      </c>
    </row>
    <row r="739" spans="1:11" x14ac:dyDescent="0.25">
      <c r="A739" s="246">
        <v>3</v>
      </c>
      <c r="B739" s="201"/>
      <c r="C739" s="183" t="s">
        <v>1424</v>
      </c>
      <c r="D739" s="345" t="s">
        <v>28</v>
      </c>
      <c r="E739" s="345"/>
      <c r="F739" s="345" t="s">
        <v>13</v>
      </c>
      <c r="G739" s="276" t="s">
        <v>812</v>
      </c>
      <c r="H739" s="345"/>
      <c r="I739" s="458">
        <f t="shared" si="30"/>
        <v>7.4074074074074068E-3</v>
      </c>
      <c r="J739" s="318">
        <v>5</v>
      </c>
      <c r="K739" s="458">
        <f t="shared" si="29"/>
        <v>1.4814814814814814E-3</v>
      </c>
    </row>
    <row r="740" spans="1:11" x14ac:dyDescent="0.25">
      <c r="A740" s="246">
        <v>4</v>
      </c>
      <c r="B740" s="201"/>
      <c r="C740" s="183" t="s">
        <v>1425</v>
      </c>
      <c r="D740" s="345" t="s">
        <v>28</v>
      </c>
      <c r="E740" s="345"/>
      <c r="F740" s="345" t="s">
        <v>13</v>
      </c>
      <c r="G740" s="276" t="s">
        <v>812</v>
      </c>
      <c r="H740" s="345"/>
      <c r="I740" s="458">
        <f t="shared" si="30"/>
        <v>7.4074074074074068E-3</v>
      </c>
      <c r="J740" s="318">
        <v>5</v>
      </c>
      <c r="K740" s="458">
        <f t="shared" si="29"/>
        <v>1.4814814814814814E-3</v>
      </c>
    </row>
    <row r="741" spans="1:11" x14ac:dyDescent="0.25">
      <c r="A741" s="246">
        <v>5</v>
      </c>
      <c r="B741" s="201"/>
      <c r="C741" s="183" t="s">
        <v>1426</v>
      </c>
      <c r="D741" s="345" t="s">
        <v>28</v>
      </c>
      <c r="E741" s="345"/>
      <c r="F741" s="345" t="s">
        <v>13</v>
      </c>
      <c r="G741" s="276" t="s">
        <v>741</v>
      </c>
      <c r="H741" s="345"/>
      <c r="I741" s="458">
        <f t="shared" si="30"/>
        <v>7.4074074074074068E-3</v>
      </c>
      <c r="J741" s="318">
        <v>5</v>
      </c>
      <c r="K741" s="458">
        <f t="shared" si="29"/>
        <v>1.4814814814814814E-3</v>
      </c>
    </row>
    <row r="742" spans="1:11" x14ac:dyDescent="0.25">
      <c r="A742" s="246">
        <v>6</v>
      </c>
      <c r="B742" s="201"/>
      <c r="C742" s="183" t="s">
        <v>1427</v>
      </c>
      <c r="D742" s="345" t="s">
        <v>28</v>
      </c>
      <c r="E742" s="345"/>
      <c r="F742" s="345" t="s">
        <v>13</v>
      </c>
      <c r="G742" s="276" t="s">
        <v>741</v>
      </c>
      <c r="H742" s="345"/>
      <c r="I742" s="458">
        <f t="shared" si="30"/>
        <v>7.4074074074074068E-3</v>
      </c>
      <c r="J742" s="318">
        <v>5</v>
      </c>
      <c r="K742" s="458">
        <f t="shared" si="29"/>
        <v>1.4814814814814814E-3</v>
      </c>
    </row>
    <row r="743" spans="1:11" x14ac:dyDescent="0.25">
      <c r="A743" s="246">
        <v>7</v>
      </c>
      <c r="B743" s="201"/>
      <c r="C743" s="183" t="s">
        <v>1428</v>
      </c>
      <c r="D743" s="345" t="s">
        <v>28</v>
      </c>
      <c r="E743" s="345"/>
      <c r="F743" s="345" t="s">
        <v>13</v>
      </c>
      <c r="G743" s="276" t="s">
        <v>741</v>
      </c>
      <c r="H743" s="345"/>
      <c r="I743" s="458">
        <f t="shared" si="30"/>
        <v>7.4074074074074068E-3</v>
      </c>
      <c r="J743" s="318">
        <v>5</v>
      </c>
      <c r="K743" s="458">
        <f t="shared" si="29"/>
        <v>1.4814814814814814E-3</v>
      </c>
    </row>
    <row r="744" spans="1:11" ht="30" x14ac:dyDescent="0.25">
      <c r="A744" s="246">
        <v>8</v>
      </c>
      <c r="B744" s="201"/>
      <c r="C744" s="183" t="s">
        <v>1429</v>
      </c>
      <c r="D744" s="345" t="s">
        <v>28</v>
      </c>
      <c r="E744" s="345"/>
      <c r="F744" s="345" t="s">
        <v>13</v>
      </c>
      <c r="G744" s="276" t="s">
        <v>741</v>
      </c>
      <c r="H744" s="345"/>
      <c r="I744" s="458">
        <f t="shared" si="30"/>
        <v>7.4074074074074068E-3</v>
      </c>
      <c r="J744" s="318">
        <v>5</v>
      </c>
      <c r="K744" s="458">
        <f t="shared" si="29"/>
        <v>1.4814814814814814E-3</v>
      </c>
    </row>
    <row r="745" spans="1:11" x14ac:dyDescent="0.25">
      <c r="A745" s="246"/>
      <c r="B745" s="197" t="s">
        <v>1430</v>
      </c>
      <c r="C745" s="198"/>
      <c r="D745" s="150"/>
      <c r="E745" s="150"/>
      <c r="F745" s="150"/>
      <c r="G745" s="150"/>
      <c r="H745" s="151"/>
      <c r="I745" s="458"/>
      <c r="J745" s="318"/>
      <c r="K745" s="458"/>
    </row>
    <row r="746" spans="1:11" x14ac:dyDescent="0.25">
      <c r="A746" s="246"/>
      <c r="B746" s="197" t="s">
        <v>1252</v>
      </c>
      <c r="C746" s="198"/>
      <c r="D746" s="150"/>
      <c r="E746" s="150"/>
      <c r="F746" s="150"/>
      <c r="G746" s="150"/>
      <c r="H746" s="345"/>
      <c r="I746" s="458"/>
      <c r="J746" s="318"/>
      <c r="K746" s="458"/>
    </row>
    <row r="747" spans="1:11" ht="30" x14ac:dyDescent="0.25">
      <c r="A747" s="154">
        <v>9</v>
      </c>
      <c r="B747" s="250" t="s">
        <v>1431</v>
      </c>
      <c r="C747" s="163" t="s">
        <v>1432</v>
      </c>
      <c r="D747" s="180" t="s">
        <v>28</v>
      </c>
      <c r="E747" s="180"/>
      <c r="F747" s="180" t="s">
        <v>13</v>
      </c>
      <c r="G747" s="277" t="s">
        <v>741</v>
      </c>
      <c r="H747" s="180"/>
      <c r="I747" s="458">
        <f t="shared" si="30"/>
        <v>7.4074074074074068E-3</v>
      </c>
      <c r="J747" s="318">
        <v>5</v>
      </c>
      <c r="K747" s="458">
        <f t="shared" si="29"/>
        <v>1.4814814814814814E-3</v>
      </c>
    </row>
    <row r="748" spans="1:11" x14ac:dyDescent="0.25">
      <c r="A748" s="246"/>
      <c r="B748" s="236" t="s">
        <v>1433</v>
      </c>
      <c r="C748" s="237"/>
      <c r="D748" s="278"/>
      <c r="E748" s="278"/>
      <c r="F748" s="278"/>
      <c r="G748" s="278"/>
      <c r="H748" s="345"/>
      <c r="I748" s="458"/>
      <c r="J748" s="318"/>
      <c r="K748" s="458"/>
    </row>
    <row r="749" spans="1:11" ht="30" x14ac:dyDescent="0.25">
      <c r="A749" s="154">
        <v>10</v>
      </c>
      <c r="B749" s="163" t="s">
        <v>1434</v>
      </c>
      <c r="C749" s="163" t="s">
        <v>1435</v>
      </c>
      <c r="D749" s="180" t="s">
        <v>28</v>
      </c>
      <c r="E749" s="180"/>
      <c r="F749" s="180" t="s">
        <v>13</v>
      </c>
      <c r="G749" s="277" t="s">
        <v>741</v>
      </c>
      <c r="H749" s="180"/>
      <c r="I749" s="458">
        <f t="shared" si="30"/>
        <v>7.4074074074074068E-3</v>
      </c>
      <c r="J749" s="318">
        <v>5</v>
      </c>
      <c r="K749" s="458">
        <f t="shared" si="29"/>
        <v>1.4814814814814814E-3</v>
      </c>
    </row>
    <row r="750" spans="1:11" x14ac:dyDescent="0.25">
      <c r="A750" s="246"/>
      <c r="B750" s="197" t="s">
        <v>1265</v>
      </c>
      <c r="C750" s="198"/>
      <c r="D750" s="150"/>
      <c r="E750" s="150"/>
      <c r="F750" s="150"/>
      <c r="G750" s="150"/>
      <c r="H750" s="345"/>
      <c r="I750" s="458"/>
      <c r="J750" s="318"/>
      <c r="K750" s="458"/>
    </row>
    <row r="751" spans="1:11" x14ac:dyDescent="0.25">
      <c r="A751" s="246"/>
      <c r="B751" s="236" t="s">
        <v>1278</v>
      </c>
      <c r="C751" s="237"/>
      <c r="D751" s="278"/>
      <c r="E751" s="278"/>
      <c r="F751" s="278"/>
      <c r="G751" s="278"/>
      <c r="H751" s="345"/>
      <c r="I751" s="458"/>
      <c r="J751" s="318"/>
      <c r="K751" s="458"/>
    </row>
    <row r="752" spans="1:11" ht="30" x14ac:dyDescent="0.25">
      <c r="A752" s="154">
        <v>11</v>
      </c>
      <c r="B752" s="248"/>
      <c r="C752" s="163" t="s">
        <v>1436</v>
      </c>
      <c r="D752" s="180" t="s">
        <v>28</v>
      </c>
      <c r="E752" s="180"/>
      <c r="F752" s="180" t="s">
        <v>13</v>
      </c>
      <c r="G752" s="276" t="s">
        <v>741</v>
      </c>
      <c r="H752" s="180"/>
      <c r="I752" s="458">
        <f t="shared" si="30"/>
        <v>7.4074074074074068E-3</v>
      </c>
      <c r="J752" s="318">
        <v>5</v>
      </c>
      <c r="K752" s="458">
        <f t="shared" si="29"/>
        <v>1.4814814814814814E-3</v>
      </c>
    </row>
    <row r="753" spans="1:11" x14ac:dyDescent="0.25">
      <c r="A753" s="253"/>
      <c r="B753" s="236" t="s">
        <v>1341</v>
      </c>
      <c r="C753" s="237"/>
      <c r="D753" s="278"/>
      <c r="E753" s="278"/>
      <c r="F753" s="278"/>
      <c r="G753" s="278"/>
      <c r="H753" s="345"/>
      <c r="I753" s="458"/>
      <c r="J753" s="318"/>
      <c r="K753" s="458"/>
    </row>
    <row r="754" spans="1:11" x14ac:dyDescent="0.25">
      <c r="A754" s="154">
        <v>12</v>
      </c>
      <c r="B754" s="190"/>
      <c r="C754" s="163" t="s">
        <v>1437</v>
      </c>
      <c r="D754" s="180" t="s">
        <v>28</v>
      </c>
      <c r="E754" s="180"/>
      <c r="F754" s="180" t="s">
        <v>13</v>
      </c>
      <c r="G754" s="276" t="s">
        <v>2720</v>
      </c>
      <c r="H754" s="180"/>
      <c r="I754" s="458">
        <f t="shared" si="30"/>
        <v>7.4074074074074068E-3</v>
      </c>
      <c r="J754" s="318">
        <v>5</v>
      </c>
      <c r="K754" s="458">
        <f t="shared" si="29"/>
        <v>1.4814814814814814E-3</v>
      </c>
    </row>
    <row r="755" spans="1:11" ht="30" x14ac:dyDescent="0.25">
      <c r="A755" s="154">
        <v>13</v>
      </c>
      <c r="B755" s="190"/>
      <c r="C755" s="163" t="s">
        <v>1438</v>
      </c>
      <c r="D755" s="180" t="s">
        <v>28</v>
      </c>
      <c r="E755" s="180"/>
      <c r="F755" s="180" t="s">
        <v>13</v>
      </c>
      <c r="G755" s="276" t="s">
        <v>741</v>
      </c>
      <c r="H755" s="180"/>
      <c r="I755" s="458">
        <f t="shared" si="30"/>
        <v>7.4074074074074068E-3</v>
      </c>
      <c r="J755" s="318">
        <v>5</v>
      </c>
      <c r="K755" s="458">
        <f t="shared" si="29"/>
        <v>1.4814814814814814E-3</v>
      </c>
    </row>
    <row r="756" spans="1:11" x14ac:dyDescent="0.25">
      <c r="A756" s="246"/>
      <c r="B756" s="236" t="s">
        <v>435</v>
      </c>
      <c r="C756" s="237"/>
      <c r="D756" s="278"/>
      <c r="E756" s="278"/>
      <c r="F756" s="278"/>
      <c r="G756" s="278"/>
      <c r="H756" s="345"/>
      <c r="I756" s="458"/>
      <c r="J756" s="318"/>
      <c r="K756" s="458"/>
    </row>
    <row r="757" spans="1:11" x14ac:dyDescent="0.25">
      <c r="A757" s="154">
        <v>14</v>
      </c>
      <c r="B757" s="190"/>
      <c r="C757" s="163" t="s">
        <v>1439</v>
      </c>
      <c r="D757" s="180" t="s">
        <v>28</v>
      </c>
      <c r="E757" s="180"/>
      <c r="F757" s="180" t="s">
        <v>13</v>
      </c>
      <c r="G757" s="276" t="s">
        <v>741</v>
      </c>
      <c r="H757" s="180"/>
      <c r="I757" s="458">
        <f t="shared" si="30"/>
        <v>7.4074074074074068E-3</v>
      </c>
      <c r="J757" s="318">
        <v>5</v>
      </c>
      <c r="K757" s="458">
        <f t="shared" si="29"/>
        <v>1.4814814814814814E-3</v>
      </c>
    </row>
    <row r="758" spans="1:11" x14ac:dyDescent="0.25">
      <c r="A758" s="246"/>
      <c r="B758" s="236" t="s">
        <v>1281</v>
      </c>
      <c r="C758" s="237"/>
      <c r="D758" s="278"/>
      <c r="E758" s="278"/>
      <c r="F758" s="278"/>
      <c r="G758" s="278"/>
      <c r="H758" s="345"/>
      <c r="I758" s="458"/>
      <c r="J758" s="318"/>
      <c r="K758" s="458"/>
    </row>
    <row r="759" spans="1:11" x14ac:dyDescent="0.25">
      <c r="A759" s="154">
        <v>15</v>
      </c>
      <c r="B759" s="190"/>
      <c r="C759" s="163" t="s">
        <v>1440</v>
      </c>
      <c r="D759" s="180" t="s">
        <v>28</v>
      </c>
      <c r="E759" s="180"/>
      <c r="F759" s="180" t="s">
        <v>13</v>
      </c>
      <c r="G759" s="277" t="s">
        <v>812</v>
      </c>
      <c r="H759" s="180"/>
      <c r="I759" s="458">
        <f t="shared" si="30"/>
        <v>7.4074074074074068E-3</v>
      </c>
      <c r="J759" s="318">
        <v>5</v>
      </c>
      <c r="K759" s="458">
        <f t="shared" si="29"/>
        <v>1.4814814814814814E-3</v>
      </c>
    </row>
    <row r="760" spans="1:11" ht="30" x14ac:dyDescent="0.25">
      <c r="A760" s="154">
        <v>16</v>
      </c>
      <c r="B760" s="190"/>
      <c r="C760" s="163" t="s">
        <v>1441</v>
      </c>
      <c r="D760" s="180" t="s">
        <v>28</v>
      </c>
      <c r="E760" s="180"/>
      <c r="F760" s="180" t="s">
        <v>13</v>
      </c>
      <c r="G760" s="276" t="s">
        <v>741</v>
      </c>
      <c r="H760" s="180"/>
      <c r="I760" s="458">
        <f t="shared" si="30"/>
        <v>7.4074074074074068E-3</v>
      </c>
      <c r="J760" s="318">
        <v>5</v>
      </c>
      <c r="K760" s="458">
        <f t="shared" si="29"/>
        <v>1.4814814814814814E-3</v>
      </c>
    </row>
    <row r="761" spans="1:11" x14ac:dyDescent="0.25">
      <c r="A761" s="246"/>
      <c r="B761" s="197" t="s">
        <v>1255</v>
      </c>
      <c r="C761" s="198"/>
      <c r="D761" s="150"/>
      <c r="E761" s="150"/>
      <c r="F761" s="150"/>
      <c r="G761" s="150"/>
      <c r="H761" s="345"/>
      <c r="I761" s="458"/>
      <c r="J761" s="318"/>
      <c r="K761" s="458"/>
    </row>
    <row r="762" spans="1:11" x14ac:dyDescent="0.25">
      <c r="A762" s="246"/>
      <c r="B762" s="236" t="s">
        <v>1350</v>
      </c>
      <c r="C762" s="237"/>
      <c r="D762" s="278"/>
      <c r="E762" s="278"/>
      <c r="F762" s="278"/>
      <c r="G762" s="278"/>
      <c r="H762" s="345"/>
      <c r="I762" s="458"/>
      <c r="J762" s="318"/>
      <c r="K762" s="458"/>
    </row>
    <row r="763" spans="1:11" ht="30" x14ac:dyDescent="0.25">
      <c r="A763" s="154">
        <v>17</v>
      </c>
      <c r="B763" s="190"/>
      <c r="C763" s="163" t="s">
        <v>1442</v>
      </c>
      <c r="D763" s="180"/>
      <c r="E763" s="180"/>
      <c r="F763" s="180" t="s">
        <v>13</v>
      </c>
      <c r="G763" s="276" t="s">
        <v>741</v>
      </c>
      <c r="H763" s="180"/>
      <c r="I763" s="458">
        <f t="shared" si="30"/>
        <v>7.4074074074074068E-3</v>
      </c>
      <c r="J763" s="318">
        <v>5</v>
      </c>
      <c r="K763" s="458">
        <f t="shared" si="29"/>
        <v>1.4814814814814814E-3</v>
      </c>
    </row>
    <row r="764" spans="1:11" x14ac:dyDescent="0.25">
      <c r="A764" s="246"/>
      <c r="B764" s="236" t="s">
        <v>1443</v>
      </c>
      <c r="C764" s="237"/>
      <c r="D764" s="278"/>
      <c r="E764" s="278"/>
      <c r="F764" s="278"/>
      <c r="G764" s="278"/>
      <c r="H764" s="345"/>
      <c r="I764" s="458"/>
      <c r="J764" s="318"/>
      <c r="K764" s="458"/>
    </row>
    <row r="765" spans="1:11" x14ac:dyDescent="0.25">
      <c r="A765" s="154">
        <v>18</v>
      </c>
      <c r="B765" s="190"/>
      <c r="C765" s="163" t="s">
        <v>1444</v>
      </c>
      <c r="D765" s="180" t="s">
        <v>28</v>
      </c>
      <c r="E765" s="180"/>
      <c r="F765" s="180" t="s">
        <v>13</v>
      </c>
      <c r="G765" s="276" t="s">
        <v>741</v>
      </c>
      <c r="H765" s="180"/>
      <c r="I765" s="458">
        <f t="shared" si="30"/>
        <v>7.4074074074074068E-3</v>
      </c>
      <c r="J765" s="318">
        <v>5</v>
      </c>
      <c r="K765" s="458">
        <f t="shared" si="29"/>
        <v>1.4814814814814814E-3</v>
      </c>
    </row>
    <row r="766" spans="1:11" x14ac:dyDescent="0.25">
      <c r="A766" s="154">
        <v>19</v>
      </c>
      <c r="B766" s="190"/>
      <c r="C766" s="163" t="s">
        <v>1445</v>
      </c>
      <c r="D766" s="180" t="s">
        <v>28</v>
      </c>
      <c r="E766" s="180"/>
      <c r="F766" s="180" t="s">
        <v>13</v>
      </c>
      <c r="G766" s="276" t="s">
        <v>741</v>
      </c>
      <c r="H766" s="180"/>
      <c r="I766" s="458">
        <f t="shared" si="30"/>
        <v>7.4074074074074068E-3</v>
      </c>
      <c r="J766" s="318">
        <v>5</v>
      </c>
      <c r="K766" s="458">
        <f t="shared" si="29"/>
        <v>1.4814814814814814E-3</v>
      </c>
    </row>
    <row r="767" spans="1:11" x14ac:dyDescent="0.25">
      <c r="A767" s="246"/>
      <c r="B767" s="236" t="s">
        <v>1286</v>
      </c>
      <c r="C767" s="237"/>
      <c r="D767" s="278"/>
      <c r="E767" s="278"/>
      <c r="F767" s="278"/>
      <c r="G767" s="278"/>
      <c r="H767" s="345"/>
      <c r="I767" s="458"/>
      <c r="J767" s="318"/>
      <c r="K767" s="458"/>
    </row>
    <row r="768" spans="1:11" ht="30" x14ac:dyDescent="0.25">
      <c r="A768" s="154">
        <v>20</v>
      </c>
      <c r="B768" s="190"/>
      <c r="C768" s="163" t="s">
        <v>1446</v>
      </c>
      <c r="D768" s="180" t="s">
        <v>28</v>
      </c>
      <c r="E768" s="180"/>
      <c r="F768" s="180" t="s">
        <v>13</v>
      </c>
      <c r="G768" s="276" t="s">
        <v>741</v>
      </c>
      <c r="H768" s="180"/>
      <c r="I768" s="458">
        <f t="shared" si="30"/>
        <v>7.4074074074074068E-3</v>
      </c>
      <c r="J768" s="318">
        <v>5</v>
      </c>
      <c r="K768" s="458">
        <f t="shared" si="29"/>
        <v>1.4814814814814814E-3</v>
      </c>
    </row>
    <row r="769" spans="1:11" x14ac:dyDescent="0.25">
      <c r="A769" s="154">
        <v>21</v>
      </c>
      <c r="B769" s="190"/>
      <c r="C769" s="163" t="s">
        <v>1447</v>
      </c>
      <c r="D769" s="180" t="s">
        <v>28</v>
      </c>
      <c r="E769" s="180"/>
      <c r="F769" s="180" t="s">
        <v>13</v>
      </c>
      <c r="G769" s="276" t="s">
        <v>741</v>
      </c>
      <c r="H769" s="180"/>
      <c r="I769" s="458">
        <f t="shared" si="30"/>
        <v>7.4074074074074068E-3</v>
      </c>
      <c r="J769" s="318">
        <v>5</v>
      </c>
      <c r="K769" s="458">
        <f t="shared" si="29"/>
        <v>1.4814814814814814E-3</v>
      </c>
    </row>
    <row r="770" spans="1:11" x14ac:dyDescent="0.25">
      <c r="A770" s="246"/>
      <c r="B770" s="236" t="s">
        <v>1448</v>
      </c>
      <c r="C770" s="237"/>
      <c r="D770" s="278"/>
      <c r="E770" s="278"/>
      <c r="F770" s="278"/>
      <c r="G770" s="278"/>
      <c r="H770" s="345"/>
      <c r="I770" s="458"/>
      <c r="J770" s="318"/>
      <c r="K770" s="458"/>
    </row>
    <row r="771" spans="1:11" x14ac:dyDescent="0.25">
      <c r="A771" s="154">
        <v>22</v>
      </c>
      <c r="B771" s="190"/>
      <c r="C771" s="163" t="s">
        <v>1449</v>
      </c>
      <c r="D771" s="180" t="s">
        <v>28</v>
      </c>
      <c r="E771" s="180"/>
      <c r="F771" s="180" t="s">
        <v>13</v>
      </c>
      <c r="G771" s="276" t="s">
        <v>741</v>
      </c>
      <c r="H771" s="180"/>
      <c r="I771" s="458">
        <f t="shared" si="30"/>
        <v>7.4074074074074068E-3</v>
      </c>
      <c r="J771" s="318">
        <v>5</v>
      </c>
      <c r="K771" s="458">
        <f t="shared" si="29"/>
        <v>1.4814814814814814E-3</v>
      </c>
    </row>
    <row r="772" spans="1:11" x14ac:dyDescent="0.25">
      <c r="A772" s="246"/>
      <c r="B772" s="244" t="s">
        <v>1450</v>
      </c>
      <c r="C772" s="183"/>
      <c r="D772" s="345"/>
      <c r="E772" s="345"/>
      <c r="F772" s="345"/>
      <c r="G772" s="276"/>
      <c r="H772" s="345"/>
      <c r="I772" s="458"/>
      <c r="J772" s="318"/>
      <c r="K772" s="458"/>
    </row>
    <row r="773" spans="1:11" x14ac:dyDescent="0.25">
      <c r="A773" s="246"/>
      <c r="B773" s="197" t="s">
        <v>1265</v>
      </c>
      <c r="C773" s="198"/>
      <c r="D773" s="150"/>
      <c r="E773" s="150"/>
      <c r="F773" s="150"/>
      <c r="G773" s="150"/>
      <c r="H773" s="151"/>
      <c r="I773" s="458"/>
      <c r="J773" s="318"/>
      <c r="K773" s="458"/>
    </row>
    <row r="774" spans="1:11" ht="30" x14ac:dyDescent="0.25">
      <c r="A774" s="154">
        <v>23</v>
      </c>
      <c r="B774" s="250" t="s">
        <v>1294</v>
      </c>
      <c r="C774" s="163" t="s">
        <v>1451</v>
      </c>
      <c r="D774" s="180" t="s">
        <v>28</v>
      </c>
      <c r="E774" s="180"/>
      <c r="F774" s="180" t="s">
        <v>13</v>
      </c>
      <c r="G774" s="276" t="s">
        <v>741</v>
      </c>
      <c r="H774" s="180"/>
      <c r="I774" s="458">
        <f t="shared" si="30"/>
        <v>7.4074074074074068E-3</v>
      </c>
      <c r="J774" s="318">
        <v>5</v>
      </c>
      <c r="K774" s="458">
        <f t="shared" si="29"/>
        <v>1.4814814814814814E-3</v>
      </c>
    </row>
    <row r="775" spans="1:11" x14ac:dyDescent="0.25">
      <c r="A775" s="154">
        <v>24</v>
      </c>
      <c r="B775" s="248" t="s">
        <v>460</v>
      </c>
      <c r="C775" s="163" t="s">
        <v>1452</v>
      </c>
      <c r="D775" s="180" t="s">
        <v>28</v>
      </c>
      <c r="E775" s="180"/>
      <c r="F775" s="180" t="s">
        <v>13</v>
      </c>
      <c r="G775" s="276" t="s">
        <v>741</v>
      </c>
      <c r="H775" s="180"/>
      <c r="I775" s="458">
        <f t="shared" si="30"/>
        <v>7.4074074074074068E-3</v>
      </c>
      <c r="J775" s="318">
        <v>5</v>
      </c>
      <c r="K775" s="458">
        <f t="shared" si="29"/>
        <v>1.4814814814814814E-3</v>
      </c>
    </row>
    <row r="776" spans="1:11" x14ac:dyDescent="0.25">
      <c r="A776" s="246"/>
      <c r="B776" s="197" t="s">
        <v>1255</v>
      </c>
      <c r="C776" s="198"/>
      <c r="D776" s="150"/>
      <c r="E776" s="150"/>
      <c r="F776" s="150"/>
      <c r="G776" s="150"/>
      <c r="H776" s="345"/>
      <c r="I776" s="458"/>
      <c r="J776" s="318"/>
      <c r="K776" s="458"/>
    </row>
    <row r="777" spans="1:11" ht="30" x14ac:dyDescent="0.25">
      <c r="A777" s="154">
        <v>25</v>
      </c>
      <c r="B777" s="250" t="s">
        <v>1453</v>
      </c>
      <c r="C777" s="163" t="s">
        <v>1454</v>
      </c>
      <c r="D777" s="180" t="s">
        <v>28</v>
      </c>
      <c r="E777" s="180"/>
      <c r="F777" s="180" t="s">
        <v>13</v>
      </c>
      <c r="G777" s="276" t="s">
        <v>741</v>
      </c>
      <c r="H777" s="180"/>
      <c r="I777" s="458">
        <f t="shared" si="30"/>
        <v>7.4074074074074068E-3</v>
      </c>
      <c r="J777" s="318">
        <v>5</v>
      </c>
      <c r="K777" s="458">
        <f t="shared" si="29"/>
        <v>1.4814814814814814E-3</v>
      </c>
    </row>
    <row r="778" spans="1:11" ht="30" x14ac:dyDescent="0.25">
      <c r="A778" s="154">
        <v>26</v>
      </c>
      <c r="B778" s="250" t="s">
        <v>1455</v>
      </c>
      <c r="C778" s="163" t="s">
        <v>1456</v>
      </c>
      <c r="D778" s="180" t="s">
        <v>28</v>
      </c>
      <c r="E778" s="180"/>
      <c r="F778" s="180" t="s">
        <v>13</v>
      </c>
      <c r="G778" s="276" t="s">
        <v>741</v>
      </c>
      <c r="H778" s="180"/>
      <c r="I778" s="458">
        <f t="shared" si="30"/>
        <v>7.4074074074074068E-3</v>
      </c>
      <c r="J778" s="318">
        <v>5</v>
      </c>
      <c r="K778" s="458">
        <f t="shared" si="29"/>
        <v>1.4814814814814814E-3</v>
      </c>
    </row>
    <row r="779" spans="1:11" x14ac:dyDescent="0.25">
      <c r="A779" s="246"/>
      <c r="B779" s="236" t="s">
        <v>1301</v>
      </c>
      <c r="C779" s="237"/>
      <c r="D779" s="278"/>
      <c r="E779" s="278"/>
      <c r="F779" s="278"/>
      <c r="G779" s="278"/>
      <c r="H779" s="345"/>
      <c r="I779" s="458"/>
      <c r="J779" s="318"/>
      <c r="K779" s="458"/>
    </row>
    <row r="780" spans="1:11" ht="30" x14ac:dyDescent="0.25">
      <c r="A780" s="154">
        <v>27</v>
      </c>
      <c r="B780" s="248"/>
      <c r="C780" s="163" t="s">
        <v>1457</v>
      </c>
      <c r="D780" s="180"/>
      <c r="E780" s="180"/>
      <c r="F780" s="180" t="s">
        <v>13</v>
      </c>
      <c r="G780" s="276" t="s">
        <v>741</v>
      </c>
      <c r="H780" s="180"/>
      <c r="I780" s="458">
        <f t="shared" si="30"/>
        <v>7.4074074074074068E-3</v>
      </c>
      <c r="J780" s="318">
        <v>5</v>
      </c>
      <c r="K780" s="458">
        <f t="shared" si="29"/>
        <v>1.4814814814814814E-3</v>
      </c>
    </row>
    <row r="781" spans="1:11" ht="30" x14ac:dyDescent="0.25">
      <c r="A781" s="154">
        <v>28</v>
      </c>
      <c r="B781" s="190"/>
      <c r="C781" s="163" t="s">
        <v>1458</v>
      </c>
      <c r="D781" s="180" t="s">
        <v>28</v>
      </c>
      <c r="E781" s="180"/>
      <c r="F781" s="180" t="s">
        <v>13</v>
      </c>
      <c r="G781" s="276" t="s">
        <v>741</v>
      </c>
      <c r="H781" s="180"/>
      <c r="I781" s="458">
        <f t="shared" si="30"/>
        <v>7.4074074074074068E-3</v>
      </c>
      <c r="J781" s="318">
        <v>5</v>
      </c>
      <c r="K781" s="458">
        <f t="shared" si="29"/>
        <v>1.4814814814814814E-3</v>
      </c>
    </row>
    <row r="782" spans="1:11" x14ac:dyDescent="0.25">
      <c r="A782" s="246"/>
      <c r="B782" s="236" t="s">
        <v>1303</v>
      </c>
      <c r="C782" s="237"/>
      <c r="D782" s="278"/>
      <c r="E782" s="278"/>
      <c r="F782" s="278"/>
      <c r="G782" s="278"/>
      <c r="H782" s="345"/>
      <c r="I782" s="458"/>
      <c r="J782" s="318"/>
      <c r="K782" s="458"/>
    </row>
    <row r="783" spans="1:11" x14ac:dyDescent="0.25">
      <c r="A783" s="154">
        <v>29</v>
      </c>
      <c r="B783" s="190"/>
      <c r="C783" s="163" t="s">
        <v>1459</v>
      </c>
      <c r="D783" s="180" t="s">
        <v>28</v>
      </c>
      <c r="E783" s="180"/>
      <c r="F783" s="180" t="s">
        <v>13</v>
      </c>
      <c r="G783" s="276" t="s">
        <v>741</v>
      </c>
      <c r="H783" s="180"/>
      <c r="I783" s="458">
        <f t="shared" si="30"/>
        <v>7.4074074074074068E-3</v>
      </c>
      <c r="J783" s="318">
        <v>5</v>
      </c>
      <c r="K783" s="458">
        <f t="shared" ref="K783:K812" si="31">I783/J783</f>
        <v>1.4814814814814814E-3</v>
      </c>
    </row>
    <row r="784" spans="1:11" x14ac:dyDescent="0.25">
      <c r="A784" s="154">
        <v>30</v>
      </c>
      <c r="B784" s="190"/>
      <c r="C784" s="163" t="s">
        <v>1460</v>
      </c>
      <c r="D784" s="180" t="s">
        <v>28</v>
      </c>
      <c r="E784" s="180"/>
      <c r="F784" s="180" t="s">
        <v>13</v>
      </c>
      <c r="G784" s="276" t="s">
        <v>741</v>
      </c>
      <c r="H784" s="180"/>
      <c r="I784" s="458">
        <f t="shared" si="30"/>
        <v>7.4074074074074068E-3</v>
      </c>
      <c r="J784" s="318">
        <v>5</v>
      </c>
      <c r="K784" s="458">
        <f t="shared" si="31"/>
        <v>1.4814814814814814E-3</v>
      </c>
    </row>
    <row r="785" spans="1:11" ht="30" x14ac:dyDescent="0.25">
      <c r="A785" s="154">
        <v>31</v>
      </c>
      <c r="B785" s="250" t="s">
        <v>1461</v>
      </c>
      <c r="C785" s="163" t="s">
        <v>1462</v>
      </c>
      <c r="D785" s="180" t="s">
        <v>28</v>
      </c>
      <c r="E785" s="180"/>
      <c r="F785" s="180" t="s">
        <v>13</v>
      </c>
      <c r="G785" s="276" t="s">
        <v>741</v>
      </c>
      <c r="H785" s="180"/>
      <c r="I785" s="458">
        <f t="shared" si="30"/>
        <v>7.4074074074074068E-3</v>
      </c>
      <c r="J785" s="318">
        <v>5</v>
      </c>
      <c r="K785" s="458">
        <f t="shared" si="31"/>
        <v>1.4814814814814814E-3</v>
      </c>
    </row>
    <row r="786" spans="1:11" x14ac:dyDescent="0.25">
      <c r="A786" s="246"/>
      <c r="B786" s="197" t="s">
        <v>1463</v>
      </c>
      <c r="C786" s="198"/>
      <c r="D786" s="150"/>
      <c r="E786" s="150"/>
      <c r="F786" s="150"/>
      <c r="G786" s="150"/>
      <c r="H786" s="151"/>
      <c r="I786" s="458"/>
      <c r="J786" s="318"/>
      <c r="K786" s="458"/>
    </row>
    <row r="787" spans="1:11" x14ac:dyDescent="0.25">
      <c r="A787" s="246"/>
      <c r="B787" s="197" t="s">
        <v>1265</v>
      </c>
      <c r="C787" s="198"/>
      <c r="D787" s="150"/>
      <c r="E787" s="150"/>
      <c r="F787" s="150"/>
      <c r="G787" s="150"/>
      <c r="H787" s="345"/>
      <c r="I787" s="458"/>
      <c r="J787" s="318"/>
      <c r="K787" s="458"/>
    </row>
    <row r="788" spans="1:11" x14ac:dyDescent="0.25">
      <c r="A788" s="246"/>
      <c r="B788" s="236" t="s">
        <v>435</v>
      </c>
      <c r="C788" s="237"/>
      <c r="D788" s="278"/>
      <c r="E788" s="278"/>
      <c r="F788" s="278"/>
      <c r="G788" s="278"/>
      <c r="H788" s="345"/>
      <c r="I788" s="458"/>
      <c r="J788" s="318"/>
      <c r="K788" s="458"/>
    </row>
    <row r="789" spans="1:11" x14ac:dyDescent="0.25">
      <c r="A789" s="154">
        <v>32</v>
      </c>
      <c r="B789" s="190"/>
      <c r="C789" s="163" t="s">
        <v>1439</v>
      </c>
      <c r="D789" s="180" t="s">
        <v>28</v>
      </c>
      <c r="E789" s="180"/>
      <c r="F789" s="180" t="s">
        <v>13</v>
      </c>
      <c r="G789" s="276" t="s">
        <v>741</v>
      </c>
      <c r="H789" s="180"/>
      <c r="I789" s="458">
        <f t="shared" si="30"/>
        <v>7.4074074074074068E-3</v>
      </c>
      <c r="J789" s="318">
        <v>5</v>
      </c>
      <c r="K789" s="458">
        <f t="shared" si="31"/>
        <v>1.4814814814814814E-3</v>
      </c>
    </row>
    <row r="790" spans="1:11" ht="30" x14ac:dyDescent="0.25">
      <c r="A790" s="154">
        <v>33</v>
      </c>
      <c r="B790" s="190"/>
      <c r="C790" s="163" t="s">
        <v>1464</v>
      </c>
      <c r="D790" s="180" t="s">
        <v>28</v>
      </c>
      <c r="E790" s="180"/>
      <c r="F790" s="180" t="s">
        <v>13</v>
      </c>
      <c r="G790" s="276" t="s">
        <v>741</v>
      </c>
      <c r="H790" s="180"/>
      <c r="I790" s="458">
        <f t="shared" si="30"/>
        <v>7.4074074074074068E-3</v>
      </c>
      <c r="J790" s="318">
        <v>5</v>
      </c>
      <c r="K790" s="458">
        <f t="shared" si="31"/>
        <v>1.4814814814814814E-3</v>
      </c>
    </row>
    <row r="791" spans="1:11" x14ac:dyDescent="0.25">
      <c r="A791" s="154">
        <v>34</v>
      </c>
      <c r="B791" s="190"/>
      <c r="C791" s="163" t="s">
        <v>1465</v>
      </c>
      <c r="D791" s="180" t="s">
        <v>28</v>
      </c>
      <c r="E791" s="180"/>
      <c r="F791" s="180" t="s">
        <v>13</v>
      </c>
      <c r="G791" s="276" t="s">
        <v>741</v>
      </c>
      <c r="H791" s="180"/>
      <c r="I791" s="458">
        <f t="shared" si="30"/>
        <v>7.4074074074074068E-3</v>
      </c>
      <c r="J791" s="318">
        <v>5</v>
      </c>
      <c r="K791" s="458">
        <f t="shared" si="31"/>
        <v>1.4814814814814814E-3</v>
      </c>
    </row>
    <row r="792" spans="1:11" x14ac:dyDescent="0.25">
      <c r="A792" s="246"/>
      <c r="B792" s="197" t="s">
        <v>1402</v>
      </c>
      <c r="C792" s="198"/>
      <c r="D792" s="150"/>
      <c r="E792" s="150"/>
      <c r="F792" s="150"/>
      <c r="G792" s="150"/>
      <c r="H792" s="345"/>
      <c r="I792" s="458"/>
      <c r="J792" s="318"/>
      <c r="K792" s="458"/>
    </row>
    <row r="793" spans="1:11" x14ac:dyDescent="0.25">
      <c r="A793" s="154">
        <v>35</v>
      </c>
      <c r="B793" s="163" t="s">
        <v>1466</v>
      </c>
      <c r="C793" s="163" t="s">
        <v>1310</v>
      </c>
      <c r="D793" s="180" t="s">
        <v>28</v>
      </c>
      <c r="E793" s="180"/>
      <c r="F793" s="180" t="s">
        <v>13</v>
      </c>
      <c r="G793" s="276" t="s">
        <v>741</v>
      </c>
      <c r="H793" s="180"/>
      <c r="I793" s="458">
        <f t="shared" si="30"/>
        <v>7.4074074074074068E-3</v>
      </c>
      <c r="J793" s="318">
        <v>5</v>
      </c>
      <c r="K793" s="458">
        <f t="shared" si="31"/>
        <v>1.4814814814814814E-3</v>
      </c>
    </row>
    <row r="794" spans="1:11" ht="30" x14ac:dyDescent="0.25">
      <c r="A794" s="154">
        <v>36</v>
      </c>
      <c r="B794" s="163" t="s">
        <v>1467</v>
      </c>
      <c r="C794" s="163" t="s">
        <v>1468</v>
      </c>
      <c r="D794" s="180" t="s">
        <v>28</v>
      </c>
      <c r="E794" s="180"/>
      <c r="F794" s="180" t="s">
        <v>13</v>
      </c>
      <c r="G794" s="276" t="s">
        <v>741</v>
      </c>
      <c r="H794" s="180"/>
      <c r="I794" s="458">
        <f t="shared" si="30"/>
        <v>7.4074074074074068E-3</v>
      </c>
      <c r="J794" s="318">
        <v>5</v>
      </c>
      <c r="K794" s="458">
        <f t="shared" si="31"/>
        <v>1.4814814814814814E-3</v>
      </c>
    </row>
    <row r="795" spans="1:11" x14ac:dyDescent="0.25">
      <c r="A795" s="246"/>
      <c r="B795" s="197" t="s">
        <v>1255</v>
      </c>
      <c r="C795" s="198"/>
      <c r="D795" s="150"/>
      <c r="E795" s="150"/>
      <c r="F795" s="150"/>
      <c r="G795" s="150"/>
      <c r="H795" s="345"/>
      <c r="I795" s="458"/>
      <c r="J795" s="318"/>
      <c r="K795" s="458"/>
    </row>
    <row r="796" spans="1:11" x14ac:dyDescent="0.25">
      <c r="A796" s="246"/>
      <c r="B796" s="236" t="s">
        <v>1311</v>
      </c>
      <c r="C796" s="237"/>
      <c r="D796" s="278"/>
      <c r="E796" s="278"/>
      <c r="F796" s="278"/>
      <c r="G796" s="278"/>
      <c r="H796" s="345"/>
      <c r="I796" s="458"/>
      <c r="J796" s="318"/>
      <c r="K796" s="458"/>
    </row>
    <row r="797" spans="1:11" x14ac:dyDescent="0.25">
      <c r="A797" s="154">
        <v>37</v>
      </c>
      <c r="B797" s="190"/>
      <c r="C797" s="163" t="s">
        <v>1469</v>
      </c>
      <c r="D797" s="180" t="s">
        <v>28</v>
      </c>
      <c r="E797" s="180"/>
      <c r="F797" s="180" t="s">
        <v>13</v>
      </c>
      <c r="G797" s="276" t="s">
        <v>741</v>
      </c>
      <c r="H797" s="180"/>
      <c r="I797" s="458">
        <f t="shared" si="30"/>
        <v>7.4074074074074068E-3</v>
      </c>
      <c r="J797" s="318">
        <v>5</v>
      </c>
      <c r="K797" s="458">
        <f t="shared" si="31"/>
        <v>1.4814814814814814E-3</v>
      </c>
    </row>
    <row r="798" spans="1:11" x14ac:dyDescent="0.25">
      <c r="A798" s="154">
        <v>38</v>
      </c>
      <c r="B798" s="190"/>
      <c r="C798" s="163" t="s">
        <v>1470</v>
      </c>
      <c r="D798" s="180" t="s">
        <v>28</v>
      </c>
      <c r="E798" s="180"/>
      <c r="F798" s="180" t="s">
        <v>13</v>
      </c>
      <c r="G798" s="276" t="s">
        <v>741</v>
      </c>
      <c r="H798" s="180"/>
      <c r="I798" s="458">
        <f t="shared" si="30"/>
        <v>7.4074074074074068E-3</v>
      </c>
      <c r="J798" s="318">
        <v>5</v>
      </c>
      <c r="K798" s="458">
        <f t="shared" si="31"/>
        <v>1.4814814814814814E-3</v>
      </c>
    </row>
    <row r="799" spans="1:11" x14ac:dyDescent="0.25">
      <c r="A799" s="154">
        <v>39</v>
      </c>
      <c r="B799" s="190"/>
      <c r="C799" s="163" t="s">
        <v>1471</v>
      </c>
      <c r="D799" s="180" t="s">
        <v>28</v>
      </c>
      <c r="E799" s="180"/>
      <c r="F799" s="180" t="s">
        <v>13</v>
      </c>
      <c r="G799" s="276" t="s">
        <v>741</v>
      </c>
      <c r="H799" s="180"/>
      <c r="I799" s="458">
        <f t="shared" si="30"/>
        <v>7.4074074074074068E-3</v>
      </c>
      <c r="J799" s="318">
        <v>5</v>
      </c>
      <c r="K799" s="458">
        <f t="shared" si="31"/>
        <v>1.4814814814814814E-3</v>
      </c>
    </row>
    <row r="800" spans="1:11" x14ac:dyDescent="0.25">
      <c r="A800" s="154">
        <v>40</v>
      </c>
      <c r="B800" s="190"/>
      <c r="C800" s="163" t="s">
        <v>1472</v>
      </c>
      <c r="D800" s="180" t="s">
        <v>28</v>
      </c>
      <c r="E800" s="180"/>
      <c r="F800" s="180" t="s">
        <v>13</v>
      </c>
      <c r="G800" s="276" t="s">
        <v>741</v>
      </c>
      <c r="H800" s="180"/>
      <c r="I800" s="458">
        <f t="shared" si="30"/>
        <v>7.4074074074074068E-3</v>
      </c>
      <c r="J800" s="318">
        <v>5</v>
      </c>
      <c r="K800" s="458">
        <f t="shared" si="31"/>
        <v>1.4814814814814814E-3</v>
      </c>
    </row>
    <row r="801" spans="1:11" x14ac:dyDescent="0.25">
      <c r="A801" s="247"/>
      <c r="B801" s="254" t="s">
        <v>2861</v>
      </c>
      <c r="C801" s="198"/>
      <c r="D801" s="150"/>
      <c r="E801" s="150"/>
      <c r="F801" s="150"/>
      <c r="G801" s="150"/>
      <c r="H801" s="151"/>
      <c r="I801" s="458"/>
      <c r="J801" s="318"/>
      <c r="K801" s="458"/>
    </row>
    <row r="802" spans="1:11" x14ac:dyDescent="0.25">
      <c r="A802" s="247" t="s">
        <v>345</v>
      </c>
      <c r="B802" s="197" t="s">
        <v>1473</v>
      </c>
      <c r="C802" s="198"/>
      <c r="D802" s="150"/>
      <c r="E802" s="150"/>
      <c r="F802" s="150"/>
      <c r="G802" s="150"/>
      <c r="H802" s="151"/>
      <c r="I802" s="458"/>
      <c r="J802" s="318"/>
      <c r="K802" s="458"/>
    </row>
    <row r="803" spans="1:11" x14ac:dyDescent="0.25">
      <c r="A803" s="246"/>
      <c r="B803" s="197" t="s">
        <v>1450</v>
      </c>
      <c r="C803" s="198"/>
      <c r="D803" s="150"/>
      <c r="E803" s="150"/>
      <c r="F803" s="150"/>
      <c r="G803" s="150"/>
      <c r="H803" s="151"/>
      <c r="I803" s="458"/>
      <c r="J803" s="318"/>
      <c r="K803" s="458"/>
    </row>
    <row r="804" spans="1:11" x14ac:dyDescent="0.25">
      <c r="A804" s="246"/>
      <c r="B804" s="197" t="s">
        <v>1255</v>
      </c>
      <c r="C804" s="198"/>
      <c r="D804" s="150"/>
      <c r="E804" s="150"/>
      <c r="F804" s="150"/>
      <c r="G804" s="150"/>
      <c r="H804" s="345"/>
      <c r="I804" s="458"/>
      <c r="J804" s="318"/>
      <c r="K804" s="458"/>
    </row>
    <row r="805" spans="1:11" x14ac:dyDescent="0.25">
      <c r="A805" s="154">
        <v>1</v>
      </c>
      <c r="B805" s="163" t="s">
        <v>1259</v>
      </c>
      <c r="C805" s="163" t="s">
        <v>1474</v>
      </c>
      <c r="D805" s="180" t="s">
        <v>28</v>
      </c>
      <c r="E805" s="180" t="s">
        <v>28</v>
      </c>
      <c r="F805" s="180" t="s">
        <v>1475</v>
      </c>
      <c r="G805" s="277">
        <v>2</v>
      </c>
      <c r="H805" s="180"/>
      <c r="I805" s="458">
        <f>G805/3/45</f>
        <v>1.4814814814814814E-2</v>
      </c>
      <c r="J805" s="318">
        <v>5</v>
      </c>
      <c r="K805" s="458">
        <f t="shared" si="31"/>
        <v>2.9629629629629628E-3</v>
      </c>
    </row>
    <row r="806" spans="1:11" ht="30" x14ac:dyDescent="0.25">
      <c r="A806" s="154">
        <v>2</v>
      </c>
      <c r="B806" s="163" t="s">
        <v>1476</v>
      </c>
      <c r="C806" s="163" t="s">
        <v>1477</v>
      </c>
      <c r="D806" s="180" t="s">
        <v>28</v>
      </c>
      <c r="E806" s="180" t="s">
        <v>28</v>
      </c>
      <c r="F806" s="180" t="s">
        <v>13</v>
      </c>
      <c r="G806" s="277">
        <v>1</v>
      </c>
      <c r="H806" s="180"/>
      <c r="I806" s="458">
        <f t="shared" ref="I806:I812" si="32">G806/3/45</f>
        <v>7.4074074074074068E-3</v>
      </c>
      <c r="J806" s="318">
        <v>5</v>
      </c>
      <c r="K806" s="458">
        <f t="shared" si="31"/>
        <v>1.4814814814814814E-3</v>
      </c>
    </row>
    <row r="807" spans="1:11" x14ac:dyDescent="0.25">
      <c r="A807" s="246"/>
      <c r="B807" s="197" t="s">
        <v>1463</v>
      </c>
      <c r="C807" s="198"/>
      <c r="D807" s="150"/>
      <c r="E807" s="150"/>
      <c r="F807" s="150"/>
      <c r="G807" s="150"/>
      <c r="H807" s="151"/>
      <c r="I807" s="458"/>
      <c r="J807" s="318"/>
      <c r="K807" s="458"/>
    </row>
    <row r="808" spans="1:11" x14ac:dyDescent="0.25">
      <c r="A808" s="246"/>
      <c r="B808" s="197" t="s">
        <v>1402</v>
      </c>
      <c r="C808" s="198"/>
      <c r="D808" s="150"/>
      <c r="E808" s="150"/>
      <c r="F808" s="150"/>
      <c r="G808" s="150"/>
      <c r="H808" s="345"/>
      <c r="I808" s="458">
        <f t="shared" si="32"/>
        <v>0</v>
      </c>
      <c r="J808" s="318">
        <v>5</v>
      </c>
      <c r="K808" s="458">
        <f t="shared" si="31"/>
        <v>0</v>
      </c>
    </row>
    <row r="809" spans="1:11" x14ac:dyDescent="0.25">
      <c r="A809" s="154">
        <v>3</v>
      </c>
      <c r="B809" s="190" t="s">
        <v>1467</v>
      </c>
      <c r="C809" s="163" t="s">
        <v>1478</v>
      </c>
      <c r="D809" s="180" t="s">
        <v>28</v>
      </c>
      <c r="E809" s="180" t="s">
        <v>28</v>
      </c>
      <c r="F809" s="180" t="s">
        <v>13</v>
      </c>
      <c r="G809" s="277">
        <v>7</v>
      </c>
      <c r="H809" s="180"/>
      <c r="I809" s="458">
        <f t="shared" si="32"/>
        <v>5.1851851851851857E-2</v>
      </c>
      <c r="J809" s="318">
        <v>5</v>
      </c>
      <c r="K809" s="458">
        <f t="shared" si="31"/>
        <v>1.0370370370370372E-2</v>
      </c>
    </row>
    <row r="810" spans="1:11" x14ac:dyDescent="0.25">
      <c r="A810" s="154">
        <v>4</v>
      </c>
      <c r="B810" s="190"/>
      <c r="C810" s="163" t="s">
        <v>1479</v>
      </c>
      <c r="D810" s="180" t="s">
        <v>28</v>
      </c>
      <c r="E810" s="180" t="s">
        <v>28</v>
      </c>
      <c r="F810" s="180" t="s">
        <v>13</v>
      </c>
      <c r="G810" s="277">
        <v>7</v>
      </c>
      <c r="H810" s="180"/>
      <c r="I810" s="458">
        <f t="shared" si="32"/>
        <v>5.1851851851851857E-2</v>
      </c>
      <c r="J810" s="318">
        <v>5</v>
      </c>
      <c r="K810" s="458">
        <f t="shared" si="31"/>
        <v>1.0370370370370372E-2</v>
      </c>
    </row>
    <row r="811" spans="1:11" x14ac:dyDescent="0.25">
      <c r="A811" s="246"/>
      <c r="B811" s="236" t="s">
        <v>1311</v>
      </c>
      <c r="C811" s="237"/>
      <c r="D811" s="278"/>
      <c r="E811" s="278"/>
      <c r="F811" s="278"/>
      <c r="G811" s="278"/>
      <c r="H811" s="345"/>
      <c r="I811" s="458"/>
      <c r="J811" s="318"/>
      <c r="K811" s="458"/>
    </row>
    <row r="812" spans="1:11" ht="30" x14ac:dyDescent="0.25">
      <c r="A812" s="153">
        <v>5</v>
      </c>
      <c r="B812" s="201" t="s">
        <v>1480</v>
      </c>
      <c r="C812" s="183" t="s">
        <v>1481</v>
      </c>
      <c r="D812" s="345" t="s">
        <v>28</v>
      </c>
      <c r="E812" s="345" t="s">
        <v>28</v>
      </c>
      <c r="F812" s="345" t="s">
        <v>13</v>
      </c>
      <c r="G812" s="345">
        <v>2</v>
      </c>
      <c r="H812" s="345"/>
      <c r="I812" s="458">
        <f t="shared" si="32"/>
        <v>1.4814814814814814E-2</v>
      </c>
      <c r="J812" s="318">
        <v>5</v>
      </c>
      <c r="K812" s="458">
        <f t="shared" si="31"/>
        <v>2.9629629629629628E-3</v>
      </c>
    </row>
    <row r="813" spans="1:11" x14ac:dyDescent="0.25">
      <c r="A813" s="255"/>
      <c r="B813" s="256"/>
      <c r="C813" s="257"/>
      <c r="D813" s="281"/>
      <c r="E813" s="281"/>
      <c r="F813" s="281"/>
      <c r="G813" s="281"/>
      <c r="H813" s="281"/>
    </row>
    <row r="814" spans="1:11" x14ac:dyDescent="0.25">
      <c r="A814" s="344" t="s">
        <v>1482</v>
      </c>
      <c r="B814" s="319"/>
      <c r="C814" s="319"/>
      <c r="D814" s="326"/>
      <c r="E814" s="326"/>
      <c r="F814" s="326"/>
      <c r="G814" s="326"/>
      <c r="H814" s="326"/>
      <c r="I814" s="457"/>
      <c r="J814" s="327"/>
      <c r="K814" s="457"/>
    </row>
    <row r="815" spans="1:11" x14ac:dyDescent="0.25">
      <c r="A815" s="37" t="s">
        <v>1483</v>
      </c>
    </row>
    <row r="816" spans="1:11" ht="28.5" customHeight="1" x14ac:dyDescent="0.25">
      <c r="A816" s="483" t="s">
        <v>0</v>
      </c>
      <c r="B816" s="483" t="s">
        <v>20</v>
      </c>
      <c r="C816" s="483" t="s">
        <v>1</v>
      </c>
      <c r="D816" s="485" t="s">
        <v>2</v>
      </c>
      <c r="E816" s="486"/>
      <c r="F816" s="483" t="s">
        <v>37</v>
      </c>
      <c r="G816" s="483" t="s">
        <v>38</v>
      </c>
      <c r="H816" s="483" t="s">
        <v>3</v>
      </c>
      <c r="I816" s="479" t="s">
        <v>3193</v>
      </c>
      <c r="J816" s="481" t="s">
        <v>3189</v>
      </c>
      <c r="K816" s="479" t="s">
        <v>3190</v>
      </c>
    </row>
    <row r="817" spans="1:11" ht="29.25" customHeight="1" x14ac:dyDescent="0.25">
      <c r="A817" s="484"/>
      <c r="B817" s="484"/>
      <c r="C817" s="484"/>
      <c r="D817" s="135" t="s">
        <v>39</v>
      </c>
      <c r="E817" s="135" t="s">
        <v>4</v>
      </c>
      <c r="F817" s="484"/>
      <c r="G817" s="484"/>
      <c r="H817" s="484"/>
      <c r="I817" s="480"/>
      <c r="J817" s="482"/>
      <c r="K817" s="480"/>
    </row>
    <row r="818" spans="1:11" x14ac:dyDescent="0.25">
      <c r="A818" s="148" t="s">
        <v>62</v>
      </c>
      <c r="B818" s="197" t="s">
        <v>504</v>
      </c>
      <c r="C818" s="198"/>
      <c r="D818" s="150"/>
      <c r="E818" s="150"/>
      <c r="F818" s="150"/>
      <c r="G818" s="150"/>
      <c r="H818" s="151"/>
      <c r="I818" s="458"/>
      <c r="J818" s="318"/>
      <c r="K818" s="458"/>
    </row>
    <row r="819" spans="1:11" x14ac:dyDescent="0.25">
      <c r="A819" s="148" t="s">
        <v>40</v>
      </c>
      <c r="B819" s="197" t="s">
        <v>1484</v>
      </c>
      <c r="C819" s="198"/>
      <c r="D819" s="150"/>
      <c r="E819" s="150"/>
      <c r="F819" s="150"/>
      <c r="G819" s="150"/>
      <c r="H819" s="151"/>
      <c r="I819" s="458"/>
      <c r="J819" s="318"/>
      <c r="K819" s="458"/>
    </row>
    <row r="820" spans="1:11" ht="30" x14ac:dyDescent="0.25">
      <c r="A820" s="154">
        <v>1</v>
      </c>
      <c r="B820" s="190"/>
      <c r="C820" s="163" t="s">
        <v>1485</v>
      </c>
      <c r="D820" s="180" t="s">
        <v>28</v>
      </c>
      <c r="E820" s="180" t="s">
        <v>28</v>
      </c>
      <c r="F820" s="180" t="s">
        <v>13</v>
      </c>
      <c r="G820" s="180" t="s">
        <v>1486</v>
      </c>
      <c r="H820" s="180" t="s">
        <v>2721</v>
      </c>
      <c r="I820" s="458">
        <f>4/12/45</f>
        <v>7.4074074074074068E-3</v>
      </c>
      <c r="J820" s="318">
        <v>5</v>
      </c>
      <c r="K820" s="458">
        <f t="shared" ref="K820:K883" si="33">I820/J820</f>
        <v>1.4814814814814814E-3</v>
      </c>
    </row>
    <row r="821" spans="1:11" ht="30" x14ac:dyDescent="0.25">
      <c r="A821" s="154">
        <v>2</v>
      </c>
      <c r="B821" s="190"/>
      <c r="C821" s="163" t="s">
        <v>1487</v>
      </c>
      <c r="D821" s="180" t="s">
        <v>28</v>
      </c>
      <c r="E821" s="180" t="s">
        <v>28</v>
      </c>
      <c r="F821" s="180" t="s">
        <v>13</v>
      </c>
      <c r="G821" s="180" t="s">
        <v>1486</v>
      </c>
      <c r="H821" s="180" t="s">
        <v>1658</v>
      </c>
      <c r="I821" s="458">
        <f>4/12/45</f>
        <v>7.4074074074074068E-3</v>
      </c>
      <c r="J821" s="318">
        <v>5</v>
      </c>
      <c r="K821" s="458">
        <f t="shared" si="33"/>
        <v>1.4814814814814814E-3</v>
      </c>
    </row>
    <row r="822" spans="1:11" ht="30" x14ac:dyDescent="0.25">
      <c r="A822" s="154">
        <v>3</v>
      </c>
      <c r="B822" s="190"/>
      <c r="C822" s="163" t="s">
        <v>1488</v>
      </c>
      <c r="D822" s="180" t="s">
        <v>28</v>
      </c>
      <c r="E822" s="180" t="s">
        <v>28</v>
      </c>
      <c r="F822" s="180" t="s">
        <v>13</v>
      </c>
      <c r="G822" s="180" t="s">
        <v>1489</v>
      </c>
      <c r="H822" s="180" t="s">
        <v>1658</v>
      </c>
      <c r="I822" s="458">
        <f>1/12/45</f>
        <v>1.8518518518518517E-3</v>
      </c>
      <c r="J822" s="318">
        <v>5</v>
      </c>
      <c r="K822" s="458">
        <f t="shared" si="33"/>
        <v>3.7037037037037035E-4</v>
      </c>
    </row>
    <row r="823" spans="1:11" x14ac:dyDescent="0.25">
      <c r="A823" s="148" t="s">
        <v>50</v>
      </c>
      <c r="B823" s="197" t="s">
        <v>1490</v>
      </c>
      <c r="C823" s="198"/>
      <c r="D823" s="150"/>
      <c r="E823" s="150"/>
      <c r="F823" s="150"/>
      <c r="G823" s="150"/>
      <c r="H823" s="151"/>
      <c r="I823" s="458"/>
      <c r="J823" s="318"/>
      <c r="K823" s="458"/>
    </row>
    <row r="824" spans="1:11" ht="30" x14ac:dyDescent="0.25">
      <c r="A824" s="154">
        <v>1</v>
      </c>
      <c r="B824" s="190"/>
      <c r="C824" s="163" t="s">
        <v>1491</v>
      </c>
      <c r="D824" s="180" t="s">
        <v>28</v>
      </c>
      <c r="E824" s="180" t="s">
        <v>28</v>
      </c>
      <c r="F824" s="180" t="s">
        <v>13</v>
      </c>
      <c r="G824" s="180" t="s">
        <v>1486</v>
      </c>
      <c r="H824" s="180" t="s">
        <v>1658</v>
      </c>
      <c r="I824" s="458">
        <f>4/12/45</f>
        <v>7.4074074074074068E-3</v>
      </c>
      <c r="J824" s="318">
        <v>5</v>
      </c>
      <c r="K824" s="458">
        <f t="shared" si="33"/>
        <v>1.4814814814814814E-3</v>
      </c>
    </row>
    <row r="825" spans="1:11" ht="30" x14ac:dyDescent="0.25">
      <c r="A825" s="154">
        <v>2</v>
      </c>
      <c r="B825" s="190"/>
      <c r="C825" s="163" t="s">
        <v>1492</v>
      </c>
      <c r="D825" s="180" t="s">
        <v>28</v>
      </c>
      <c r="E825" s="180" t="s">
        <v>28</v>
      </c>
      <c r="F825" s="180" t="s">
        <v>13</v>
      </c>
      <c r="G825" s="180" t="s">
        <v>1486</v>
      </c>
      <c r="H825" s="180" t="s">
        <v>1658</v>
      </c>
      <c r="I825" s="458">
        <f>4/12/45</f>
        <v>7.4074074074074068E-3</v>
      </c>
      <c r="J825" s="318">
        <v>5</v>
      </c>
      <c r="K825" s="458">
        <f t="shared" si="33"/>
        <v>1.4814814814814814E-3</v>
      </c>
    </row>
    <row r="826" spans="1:11" ht="30" x14ac:dyDescent="0.25">
      <c r="A826" s="154">
        <v>3</v>
      </c>
      <c r="B826" s="190"/>
      <c r="C826" s="163" t="s">
        <v>1493</v>
      </c>
      <c r="D826" s="180" t="s">
        <v>28</v>
      </c>
      <c r="E826" s="180" t="s">
        <v>28</v>
      </c>
      <c r="F826" s="180" t="s">
        <v>13</v>
      </c>
      <c r="G826" s="180" t="s">
        <v>1489</v>
      </c>
      <c r="H826" s="180" t="s">
        <v>1658</v>
      </c>
      <c r="I826" s="458">
        <f>1/12/45</f>
        <v>1.8518518518518517E-3</v>
      </c>
      <c r="J826" s="318">
        <v>5</v>
      </c>
      <c r="K826" s="458">
        <f t="shared" si="33"/>
        <v>3.7037037037037035E-4</v>
      </c>
    </row>
    <row r="827" spans="1:11" ht="30" x14ac:dyDescent="0.25">
      <c r="A827" s="154">
        <v>4</v>
      </c>
      <c r="B827" s="190"/>
      <c r="C827" s="163" t="s">
        <v>1494</v>
      </c>
      <c r="D827" s="180" t="s">
        <v>28</v>
      </c>
      <c r="E827" s="180" t="s">
        <v>28</v>
      </c>
      <c r="F827" s="180" t="s">
        <v>13</v>
      </c>
      <c r="G827" s="180" t="s">
        <v>1495</v>
      </c>
      <c r="H827" s="180"/>
      <c r="I827" s="458">
        <f>2/12/45</f>
        <v>3.7037037037037034E-3</v>
      </c>
      <c r="J827" s="318">
        <v>5</v>
      </c>
      <c r="K827" s="458">
        <f t="shared" si="33"/>
        <v>7.407407407407407E-4</v>
      </c>
    </row>
    <row r="828" spans="1:11" x14ac:dyDescent="0.25">
      <c r="A828" s="148" t="s">
        <v>132</v>
      </c>
      <c r="B828" s="197" t="s">
        <v>1496</v>
      </c>
      <c r="C828" s="198"/>
      <c r="D828" s="150"/>
      <c r="E828" s="150"/>
      <c r="F828" s="150"/>
      <c r="G828" s="150"/>
      <c r="H828" s="151"/>
      <c r="I828" s="458"/>
      <c r="J828" s="318"/>
      <c r="K828" s="458"/>
    </row>
    <row r="829" spans="1:11" ht="30" x14ac:dyDescent="0.25">
      <c r="A829" s="154">
        <v>1</v>
      </c>
      <c r="B829" s="190"/>
      <c r="C829" s="163" t="s">
        <v>2862</v>
      </c>
      <c r="D829" s="180" t="s">
        <v>28</v>
      </c>
      <c r="E829" s="180" t="s">
        <v>28</v>
      </c>
      <c r="F829" s="180" t="s">
        <v>13</v>
      </c>
      <c r="G829" s="180" t="s">
        <v>1489</v>
      </c>
      <c r="H829" s="180" t="s">
        <v>1658</v>
      </c>
      <c r="I829" s="458">
        <f>1/12/45</f>
        <v>1.8518518518518517E-3</v>
      </c>
      <c r="J829" s="318">
        <v>5</v>
      </c>
      <c r="K829" s="458">
        <f t="shared" si="33"/>
        <v>3.7037037037037035E-4</v>
      </c>
    </row>
    <row r="830" spans="1:11" ht="30" x14ac:dyDescent="0.25">
      <c r="A830" s="154">
        <v>2</v>
      </c>
      <c r="B830" s="190"/>
      <c r="C830" s="163" t="s">
        <v>1173</v>
      </c>
      <c r="D830" s="180" t="s">
        <v>28</v>
      </c>
      <c r="E830" s="180" t="s">
        <v>28</v>
      </c>
      <c r="F830" s="180" t="s">
        <v>13</v>
      </c>
      <c r="G830" s="180" t="s">
        <v>1486</v>
      </c>
      <c r="H830" s="180" t="s">
        <v>1658</v>
      </c>
      <c r="I830" s="458">
        <f>4/12/45</f>
        <v>7.4074074074074068E-3</v>
      </c>
      <c r="J830" s="318">
        <v>5</v>
      </c>
      <c r="K830" s="458">
        <f t="shared" si="33"/>
        <v>1.4814814814814814E-3</v>
      </c>
    </row>
    <row r="831" spans="1:11" x14ac:dyDescent="0.25">
      <c r="A831" s="154">
        <v>3</v>
      </c>
      <c r="B831" s="190"/>
      <c r="C831" s="163" t="s">
        <v>142</v>
      </c>
      <c r="D831" s="180" t="s">
        <v>28</v>
      </c>
      <c r="E831" s="180" t="s">
        <v>28</v>
      </c>
      <c r="F831" s="180" t="s">
        <v>13</v>
      </c>
      <c r="G831" s="180" t="s">
        <v>1489</v>
      </c>
      <c r="H831" s="180"/>
      <c r="I831" s="458">
        <f>1/12/45</f>
        <v>1.8518518518518517E-3</v>
      </c>
      <c r="J831" s="318">
        <v>5</v>
      </c>
      <c r="K831" s="458">
        <f t="shared" si="33"/>
        <v>3.7037037037037035E-4</v>
      </c>
    </row>
    <row r="832" spans="1:11" x14ac:dyDescent="0.25">
      <c r="A832" s="148" t="s">
        <v>341</v>
      </c>
      <c r="B832" s="197" t="s">
        <v>1497</v>
      </c>
      <c r="C832" s="198"/>
      <c r="D832" s="150"/>
      <c r="E832" s="150"/>
      <c r="F832" s="150"/>
      <c r="G832" s="150"/>
      <c r="H832" s="151"/>
      <c r="I832" s="458"/>
      <c r="J832" s="318"/>
      <c r="K832" s="458"/>
    </row>
    <row r="833" spans="1:11" ht="30" x14ac:dyDescent="0.25">
      <c r="A833" s="154">
        <v>1</v>
      </c>
      <c r="B833" s="190"/>
      <c r="C833" s="163" t="s">
        <v>1498</v>
      </c>
      <c r="D833" s="180" t="s">
        <v>28</v>
      </c>
      <c r="E833" s="180"/>
      <c r="F833" s="180" t="s">
        <v>65</v>
      </c>
      <c r="G833" s="345" t="s">
        <v>2722</v>
      </c>
      <c r="H833" s="180" t="s">
        <v>1658</v>
      </c>
      <c r="I833" s="458">
        <f>1/12/45</f>
        <v>1.8518518518518517E-3</v>
      </c>
      <c r="J833" s="318">
        <v>1</v>
      </c>
      <c r="K833" s="458">
        <f t="shared" si="33"/>
        <v>1.8518518518518517E-3</v>
      </c>
    </row>
    <row r="834" spans="1:11" ht="30" x14ac:dyDescent="0.25">
      <c r="A834" s="154">
        <v>2</v>
      </c>
      <c r="B834" s="190"/>
      <c r="C834" s="163" t="s">
        <v>1206</v>
      </c>
      <c r="D834" s="180" t="s">
        <v>28</v>
      </c>
      <c r="E834" s="180"/>
      <c r="F834" s="180" t="s">
        <v>1499</v>
      </c>
      <c r="G834" s="345" t="s">
        <v>2722</v>
      </c>
      <c r="H834" s="180" t="s">
        <v>1658</v>
      </c>
      <c r="I834" s="458">
        <f>1/12/45</f>
        <v>1.8518518518518517E-3</v>
      </c>
      <c r="J834" s="318">
        <v>5</v>
      </c>
      <c r="K834" s="458">
        <f t="shared" si="33"/>
        <v>3.7037037037037035E-4</v>
      </c>
    </row>
    <row r="835" spans="1:11" x14ac:dyDescent="0.25">
      <c r="A835" s="148" t="s">
        <v>66</v>
      </c>
      <c r="B835" s="197" t="s">
        <v>23</v>
      </c>
      <c r="C835" s="198"/>
      <c r="D835" s="150"/>
      <c r="E835" s="150"/>
      <c r="F835" s="150"/>
      <c r="G835" s="150"/>
      <c r="H835" s="151"/>
      <c r="I835" s="458"/>
      <c r="J835" s="318"/>
      <c r="K835" s="458"/>
    </row>
    <row r="836" spans="1:11" x14ac:dyDescent="0.25">
      <c r="A836" s="148" t="s">
        <v>40</v>
      </c>
      <c r="B836" s="197" t="s">
        <v>162</v>
      </c>
      <c r="C836" s="198"/>
      <c r="D836" s="150"/>
      <c r="E836" s="150"/>
      <c r="F836" s="150"/>
      <c r="G836" s="150"/>
      <c r="H836" s="151"/>
      <c r="I836" s="458"/>
      <c r="J836" s="318"/>
      <c r="K836" s="458"/>
    </row>
    <row r="837" spans="1:11" x14ac:dyDescent="0.25">
      <c r="A837" s="148">
        <v>1</v>
      </c>
      <c r="B837" s="197" t="s">
        <v>1500</v>
      </c>
      <c r="C837" s="198"/>
      <c r="D837" s="150"/>
      <c r="E837" s="150"/>
      <c r="F837" s="150"/>
      <c r="G837" s="150"/>
      <c r="H837" s="151"/>
      <c r="I837" s="458"/>
      <c r="J837" s="318"/>
      <c r="K837" s="458"/>
    </row>
    <row r="838" spans="1:11" ht="30" x14ac:dyDescent="0.25">
      <c r="A838" s="154" t="s">
        <v>67</v>
      </c>
      <c r="B838" s="190"/>
      <c r="C838" s="163" t="s">
        <v>1501</v>
      </c>
      <c r="D838" s="345"/>
      <c r="E838" s="145"/>
      <c r="F838" s="180" t="s">
        <v>350</v>
      </c>
      <c r="G838" s="180" t="s">
        <v>446</v>
      </c>
      <c r="H838" s="180" t="s">
        <v>742</v>
      </c>
      <c r="I838" s="458">
        <f>1/3/45</f>
        <v>7.4074074074074068E-3</v>
      </c>
      <c r="J838" s="318">
        <v>5</v>
      </c>
      <c r="K838" s="458">
        <f t="shared" si="33"/>
        <v>1.4814814814814814E-3</v>
      </c>
    </row>
    <row r="839" spans="1:11" ht="30" x14ac:dyDescent="0.25">
      <c r="A839" s="345" t="s">
        <v>80</v>
      </c>
      <c r="B839" s="201"/>
      <c r="C839" s="183" t="s">
        <v>1502</v>
      </c>
      <c r="D839" s="345" t="s">
        <v>28</v>
      </c>
      <c r="E839" s="345"/>
      <c r="F839" s="345" t="s">
        <v>350</v>
      </c>
      <c r="G839" s="345" t="s">
        <v>446</v>
      </c>
      <c r="H839" s="345" t="s">
        <v>742</v>
      </c>
      <c r="I839" s="458">
        <f>1/3/45</f>
        <v>7.4074074074074068E-3</v>
      </c>
      <c r="J839" s="318">
        <v>5</v>
      </c>
      <c r="K839" s="458">
        <f t="shared" si="33"/>
        <v>1.4814814814814814E-3</v>
      </c>
    </row>
    <row r="840" spans="1:11" ht="30" x14ac:dyDescent="0.25">
      <c r="A840" s="345" t="s">
        <v>170</v>
      </c>
      <c r="B840" s="201"/>
      <c r="C840" s="183" t="s">
        <v>1503</v>
      </c>
      <c r="D840" s="345" t="s">
        <v>28</v>
      </c>
      <c r="E840" s="345"/>
      <c r="F840" s="345" t="s">
        <v>350</v>
      </c>
      <c r="G840" s="345" t="s">
        <v>446</v>
      </c>
      <c r="H840" s="345" t="s">
        <v>742</v>
      </c>
      <c r="I840" s="458">
        <f>1/3/45</f>
        <v>7.4074074074074068E-3</v>
      </c>
      <c r="J840" s="318">
        <v>5</v>
      </c>
      <c r="K840" s="458">
        <f t="shared" si="33"/>
        <v>1.4814814814814814E-3</v>
      </c>
    </row>
    <row r="841" spans="1:11" ht="30" x14ac:dyDescent="0.25">
      <c r="A841" s="345" t="s">
        <v>174</v>
      </c>
      <c r="B841" s="201"/>
      <c r="C841" s="183" t="s">
        <v>1504</v>
      </c>
      <c r="D841" s="345" t="s">
        <v>28</v>
      </c>
      <c r="E841" s="345"/>
      <c r="F841" s="345" t="s">
        <v>350</v>
      </c>
      <c r="G841" s="345" t="s">
        <v>446</v>
      </c>
      <c r="H841" s="345" t="s">
        <v>1505</v>
      </c>
      <c r="I841" s="458">
        <f>1/6/45</f>
        <v>3.7037037037037034E-3</v>
      </c>
      <c r="J841" s="318">
        <v>5</v>
      </c>
      <c r="K841" s="458">
        <f t="shared" si="33"/>
        <v>7.407407407407407E-4</v>
      </c>
    </row>
    <row r="842" spans="1:11" x14ac:dyDescent="0.25">
      <c r="A842" s="148">
        <v>2</v>
      </c>
      <c r="B842" s="197" t="s">
        <v>1506</v>
      </c>
      <c r="C842" s="198"/>
      <c r="D842" s="150"/>
      <c r="E842" s="150"/>
      <c r="F842" s="150"/>
      <c r="G842" s="150"/>
      <c r="H842" s="151"/>
      <c r="I842" s="458"/>
      <c r="J842" s="318"/>
      <c r="K842" s="458"/>
    </row>
    <row r="843" spans="1:11" ht="30" x14ac:dyDescent="0.25">
      <c r="A843" s="345" t="s">
        <v>32</v>
      </c>
      <c r="B843" s="201"/>
      <c r="C843" s="183" t="s">
        <v>1507</v>
      </c>
      <c r="D843" s="345" t="s">
        <v>28</v>
      </c>
      <c r="E843" s="148"/>
      <c r="F843" s="345" t="s">
        <v>350</v>
      </c>
      <c r="G843" s="345" t="s">
        <v>446</v>
      </c>
      <c r="H843" s="345" t="s">
        <v>1505</v>
      </c>
      <c r="I843" s="458">
        <f t="shared" ref="I843:I849" si="34">1/6/45</f>
        <v>3.7037037037037034E-3</v>
      </c>
      <c r="J843" s="318">
        <v>5</v>
      </c>
      <c r="K843" s="458">
        <f t="shared" si="33"/>
        <v>7.407407407407407E-4</v>
      </c>
    </row>
    <row r="844" spans="1:11" ht="30" x14ac:dyDescent="0.25">
      <c r="A844" s="345" t="s">
        <v>90</v>
      </c>
      <c r="B844" s="201"/>
      <c r="C844" s="183" t="s">
        <v>1508</v>
      </c>
      <c r="D844" s="345" t="s">
        <v>28</v>
      </c>
      <c r="E844" s="345"/>
      <c r="F844" s="345" t="s">
        <v>350</v>
      </c>
      <c r="G844" s="345" t="s">
        <v>446</v>
      </c>
      <c r="H844" s="345" t="s">
        <v>1505</v>
      </c>
      <c r="I844" s="458">
        <f t="shared" si="34"/>
        <v>3.7037037037037034E-3</v>
      </c>
      <c r="J844" s="318">
        <v>5</v>
      </c>
      <c r="K844" s="458">
        <f t="shared" si="33"/>
        <v>7.407407407407407E-4</v>
      </c>
    </row>
    <row r="845" spans="1:11" ht="30" x14ac:dyDescent="0.25">
      <c r="A845" s="345" t="s">
        <v>94</v>
      </c>
      <c r="B845" s="201"/>
      <c r="C845" s="183" t="s">
        <v>1509</v>
      </c>
      <c r="D845" s="345" t="s">
        <v>28</v>
      </c>
      <c r="E845" s="345"/>
      <c r="F845" s="345"/>
      <c r="G845" s="345" t="s">
        <v>446</v>
      </c>
      <c r="H845" s="345" t="s">
        <v>1505</v>
      </c>
      <c r="I845" s="458">
        <f t="shared" si="34"/>
        <v>3.7037037037037034E-3</v>
      </c>
      <c r="J845" s="318">
        <v>5</v>
      </c>
      <c r="K845" s="458">
        <f t="shared" si="33"/>
        <v>7.407407407407407E-4</v>
      </c>
    </row>
    <row r="846" spans="1:11" x14ac:dyDescent="0.25">
      <c r="A846" s="148">
        <v>3</v>
      </c>
      <c r="B846" s="197" t="s">
        <v>1510</v>
      </c>
      <c r="C846" s="198"/>
      <c r="D846" s="150"/>
      <c r="E846" s="150"/>
      <c r="F846" s="150"/>
      <c r="G846" s="150"/>
      <c r="H846" s="151"/>
      <c r="I846" s="458"/>
      <c r="J846" s="318"/>
      <c r="K846" s="458"/>
    </row>
    <row r="847" spans="1:11" ht="30" x14ac:dyDescent="0.25">
      <c r="A847" s="345" t="s">
        <v>103</v>
      </c>
      <c r="B847" s="201"/>
      <c r="C847" s="183" t="s">
        <v>1511</v>
      </c>
      <c r="D847" s="345" t="s">
        <v>28</v>
      </c>
      <c r="E847" s="345"/>
      <c r="F847" s="345" t="s">
        <v>350</v>
      </c>
      <c r="G847" s="345" t="s">
        <v>446</v>
      </c>
      <c r="H847" s="345" t="s">
        <v>1505</v>
      </c>
      <c r="I847" s="458">
        <f t="shared" si="34"/>
        <v>3.7037037037037034E-3</v>
      </c>
      <c r="J847" s="318">
        <v>5</v>
      </c>
      <c r="K847" s="458">
        <f t="shared" si="33"/>
        <v>7.407407407407407E-4</v>
      </c>
    </row>
    <row r="848" spans="1:11" ht="30" x14ac:dyDescent="0.25">
      <c r="A848" s="345" t="s">
        <v>192</v>
      </c>
      <c r="B848" s="201"/>
      <c r="C848" s="183" t="s">
        <v>1512</v>
      </c>
      <c r="D848" s="345" t="s">
        <v>28</v>
      </c>
      <c r="E848" s="345"/>
      <c r="F848" s="345" t="s">
        <v>350</v>
      </c>
      <c r="G848" s="345" t="s">
        <v>446</v>
      </c>
      <c r="H848" s="345" t="s">
        <v>1505</v>
      </c>
      <c r="I848" s="458">
        <f t="shared" si="34"/>
        <v>3.7037037037037034E-3</v>
      </c>
      <c r="J848" s="318">
        <v>5</v>
      </c>
      <c r="K848" s="458">
        <f t="shared" si="33"/>
        <v>7.407407407407407E-4</v>
      </c>
    </row>
    <row r="849" spans="1:11" ht="30" x14ac:dyDescent="0.25">
      <c r="A849" s="345" t="s">
        <v>195</v>
      </c>
      <c r="B849" s="201"/>
      <c r="C849" s="183" t="s">
        <v>1513</v>
      </c>
      <c r="D849" s="345" t="s">
        <v>28</v>
      </c>
      <c r="E849" s="345"/>
      <c r="F849" s="345" t="s">
        <v>350</v>
      </c>
      <c r="G849" s="345" t="s">
        <v>446</v>
      </c>
      <c r="H849" s="345" t="s">
        <v>1505</v>
      </c>
      <c r="I849" s="458">
        <f t="shared" si="34"/>
        <v>3.7037037037037034E-3</v>
      </c>
      <c r="J849" s="318">
        <v>5</v>
      </c>
      <c r="K849" s="458">
        <f t="shared" si="33"/>
        <v>7.407407407407407E-4</v>
      </c>
    </row>
    <row r="850" spans="1:11" x14ac:dyDescent="0.25">
      <c r="A850" s="148">
        <v>4</v>
      </c>
      <c r="B850" s="197" t="s">
        <v>1514</v>
      </c>
      <c r="C850" s="198"/>
      <c r="D850" s="150"/>
      <c r="E850" s="150"/>
      <c r="F850" s="150"/>
      <c r="G850" s="150"/>
      <c r="H850" s="151"/>
      <c r="I850" s="458"/>
      <c r="J850" s="318"/>
      <c r="K850" s="458"/>
    </row>
    <row r="851" spans="1:11" ht="30" x14ac:dyDescent="0.25">
      <c r="A851" s="345" t="s">
        <v>198</v>
      </c>
      <c r="B851" s="244"/>
      <c r="C851" s="183" t="s">
        <v>1515</v>
      </c>
      <c r="D851" s="345" t="s">
        <v>28</v>
      </c>
      <c r="E851" s="148"/>
      <c r="F851" s="345" t="s">
        <v>350</v>
      </c>
      <c r="G851" s="345" t="s">
        <v>446</v>
      </c>
      <c r="H851" s="345" t="s">
        <v>742</v>
      </c>
      <c r="I851" s="458">
        <f>1/3/45</f>
        <v>7.4074074074074068E-3</v>
      </c>
      <c r="J851" s="318">
        <v>5</v>
      </c>
      <c r="K851" s="458">
        <f t="shared" si="33"/>
        <v>1.4814814814814814E-3</v>
      </c>
    </row>
    <row r="852" spans="1:11" ht="30" x14ac:dyDescent="0.25">
      <c r="A852" s="345" t="s">
        <v>201</v>
      </c>
      <c r="B852" s="244"/>
      <c r="C852" s="183" t="s">
        <v>1516</v>
      </c>
      <c r="D852" s="345" t="s">
        <v>28</v>
      </c>
      <c r="E852" s="148"/>
      <c r="F852" s="345" t="s">
        <v>350</v>
      </c>
      <c r="G852" s="345" t="s">
        <v>446</v>
      </c>
      <c r="H852" s="345" t="s">
        <v>742</v>
      </c>
      <c r="I852" s="458">
        <f>1/3/45</f>
        <v>7.4074074074074068E-3</v>
      </c>
      <c r="J852" s="318">
        <v>5</v>
      </c>
      <c r="K852" s="458">
        <f t="shared" si="33"/>
        <v>1.4814814814814814E-3</v>
      </c>
    </row>
    <row r="853" spans="1:11" ht="30" x14ac:dyDescent="0.25">
      <c r="A853" s="345" t="s">
        <v>204</v>
      </c>
      <c r="B853" s="244"/>
      <c r="C853" s="183" t="s">
        <v>1517</v>
      </c>
      <c r="D853" s="345" t="s">
        <v>28</v>
      </c>
      <c r="E853" s="148"/>
      <c r="F853" s="345" t="s">
        <v>350</v>
      </c>
      <c r="G853" s="345" t="s">
        <v>446</v>
      </c>
      <c r="H853" s="345" t="s">
        <v>1505</v>
      </c>
      <c r="I853" s="458">
        <f>1/6/45</f>
        <v>3.7037037037037034E-3</v>
      </c>
      <c r="J853" s="318">
        <v>5</v>
      </c>
      <c r="K853" s="458">
        <f t="shared" si="33"/>
        <v>7.407407407407407E-4</v>
      </c>
    </row>
    <row r="854" spans="1:11" x14ac:dyDescent="0.25">
      <c r="A854" s="148">
        <v>5</v>
      </c>
      <c r="B854" s="197" t="s">
        <v>1518</v>
      </c>
      <c r="C854" s="198"/>
      <c r="D854" s="150"/>
      <c r="E854" s="150"/>
      <c r="F854" s="150"/>
      <c r="G854" s="150"/>
      <c r="H854" s="151"/>
      <c r="I854" s="458"/>
      <c r="J854" s="318"/>
      <c r="K854" s="458"/>
    </row>
    <row r="855" spans="1:11" ht="30" x14ac:dyDescent="0.25">
      <c r="A855" s="345" t="s">
        <v>211</v>
      </c>
      <c r="B855" s="201"/>
      <c r="C855" s="183" t="s">
        <v>1519</v>
      </c>
      <c r="D855" s="345" t="s">
        <v>28</v>
      </c>
      <c r="E855" s="148"/>
      <c r="F855" s="345" t="s">
        <v>350</v>
      </c>
      <c r="G855" s="345" t="s">
        <v>351</v>
      </c>
      <c r="H855" s="345" t="s">
        <v>789</v>
      </c>
      <c r="I855" s="458">
        <f t="shared" ref="I855:I872" si="35">1/3/45</f>
        <v>7.4074074074074068E-3</v>
      </c>
      <c r="J855" s="318">
        <v>5</v>
      </c>
      <c r="K855" s="458">
        <f t="shared" si="33"/>
        <v>1.4814814814814814E-3</v>
      </c>
    </row>
    <row r="856" spans="1:11" x14ac:dyDescent="0.25">
      <c r="A856" s="148">
        <v>6</v>
      </c>
      <c r="B856" s="197" t="s">
        <v>1520</v>
      </c>
      <c r="C856" s="198"/>
      <c r="D856" s="150"/>
      <c r="E856" s="150"/>
      <c r="F856" s="150"/>
      <c r="G856" s="150"/>
      <c r="H856" s="151"/>
      <c r="I856" s="458"/>
      <c r="J856" s="318"/>
      <c r="K856" s="458"/>
    </row>
    <row r="857" spans="1:11" ht="30" x14ac:dyDescent="0.25">
      <c r="A857" s="345" t="s">
        <v>154</v>
      </c>
      <c r="B857" s="201"/>
      <c r="C857" s="183" t="s">
        <v>1521</v>
      </c>
      <c r="D857" s="345" t="s">
        <v>28</v>
      </c>
      <c r="E857" s="345"/>
      <c r="F857" s="345" t="s">
        <v>350</v>
      </c>
      <c r="G857" s="345" t="s">
        <v>446</v>
      </c>
      <c r="H857" s="345" t="s">
        <v>789</v>
      </c>
      <c r="I857" s="458">
        <f t="shared" si="35"/>
        <v>7.4074074074074068E-3</v>
      </c>
      <c r="J857" s="318">
        <v>5</v>
      </c>
      <c r="K857" s="458">
        <f t="shared" si="33"/>
        <v>1.4814814814814814E-3</v>
      </c>
    </row>
    <row r="858" spans="1:11" x14ac:dyDescent="0.25">
      <c r="A858" s="148">
        <v>7</v>
      </c>
      <c r="B858" s="197" t="s">
        <v>1522</v>
      </c>
      <c r="C858" s="198"/>
      <c r="D858" s="150"/>
      <c r="E858" s="150"/>
      <c r="F858" s="150"/>
      <c r="G858" s="150"/>
      <c r="H858" s="151"/>
      <c r="I858" s="458"/>
      <c r="J858" s="318"/>
      <c r="K858" s="458"/>
    </row>
    <row r="859" spans="1:11" ht="30" x14ac:dyDescent="0.25">
      <c r="A859" s="345" t="s">
        <v>232</v>
      </c>
      <c r="B859" s="201"/>
      <c r="C859" s="183" t="s">
        <v>1523</v>
      </c>
      <c r="D859" s="345" t="s">
        <v>28</v>
      </c>
      <c r="E859" s="345"/>
      <c r="F859" s="345" t="s">
        <v>350</v>
      </c>
      <c r="G859" s="345" t="s">
        <v>446</v>
      </c>
      <c r="H859" s="345" t="s">
        <v>789</v>
      </c>
      <c r="I859" s="458">
        <f t="shared" si="35"/>
        <v>7.4074074074074068E-3</v>
      </c>
      <c r="J859" s="318">
        <v>5</v>
      </c>
      <c r="K859" s="458">
        <f t="shared" si="33"/>
        <v>1.4814814814814814E-3</v>
      </c>
    </row>
    <row r="860" spans="1:11" x14ac:dyDescent="0.25">
      <c r="A860" s="148">
        <v>8</v>
      </c>
      <c r="B860" s="197" t="s">
        <v>1524</v>
      </c>
      <c r="C860" s="198"/>
      <c r="D860" s="150"/>
      <c r="E860" s="150"/>
      <c r="F860" s="150"/>
      <c r="G860" s="150"/>
      <c r="H860" s="151"/>
      <c r="I860" s="458"/>
      <c r="J860" s="318"/>
      <c r="K860" s="458"/>
    </row>
    <row r="861" spans="1:11" ht="30" x14ac:dyDescent="0.25">
      <c r="A861" s="345" t="s">
        <v>242</v>
      </c>
      <c r="B861" s="201"/>
      <c r="C861" s="183" t="s">
        <v>1525</v>
      </c>
      <c r="D861" s="345" t="s">
        <v>28</v>
      </c>
      <c r="E861" s="345"/>
      <c r="F861" s="345" t="s">
        <v>350</v>
      </c>
      <c r="G861" s="345" t="s">
        <v>446</v>
      </c>
      <c r="H861" s="345" t="s">
        <v>789</v>
      </c>
      <c r="I861" s="458">
        <f t="shared" si="35"/>
        <v>7.4074074074074068E-3</v>
      </c>
      <c r="J861" s="318">
        <v>5</v>
      </c>
      <c r="K861" s="458">
        <f t="shared" si="33"/>
        <v>1.4814814814814814E-3</v>
      </c>
    </row>
    <row r="862" spans="1:11" x14ac:dyDescent="0.25">
      <c r="A862" s="148">
        <v>9</v>
      </c>
      <c r="B862" s="197" t="s">
        <v>1526</v>
      </c>
      <c r="C862" s="198"/>
      <c r="D862" s="150"/>
      <c r="E862" s="150"/>
      <c r="F862" s="150"/>
      <c r="G862" s="150"/>
      <c r="H862" s="151"/>
      <c r="I862" s="458"/>
      <c r="J862" s="318"/>
      <c r="K862" s="458"/>
    </row>
    <row r="863" spans="1:11" ht="30" x14ac:dyDescent="0.25">
      <c r="A863" s="345" t="s">
        <v>246</v>
      </c>
      <c r="B863" s="201"/>
      <c r="C863" s="183" t="s">
        <v>1527</v>
      </c>
      <c r="D863" s="345" t="s">
        <v>28</v>
      </c>
      <c r="E863" s="345"/>
      <c r="F863" s="345" t="s">
        <v>350</v>
      </c>
      <c r="G863" s="345" t="s">
        <v>446</v>
      </c>
      <c r="H863" s="345" t="s">
        <v>792</v>
      </c>
      <c r="I863" s="458">
        <f t="shared" si="35"/>
        <v>7.4074074074074068E-3</v>
      </c>
      <c r="J863" s="318">
        <v>5</v>
      </c>
      <c r="K863" s="458">
        <f t="shared" si="33"/>
        <v>1.4814814814814814E-3</v>
      </c>
    </row>
    <row r="864" spans="1:11" ht="30" x14ac:dyDescent="0.25">
      <c r="A864" s="345" t="s">
        <v>249</v>
      </c>
      <c r="B864" s="201"/>
      <c r="C864" s="183" t="s">
        <v>1528</v>
      </c>
      <c r="D864" s="345" t="s">
        <v>28</v>
      </c>
      <c r="E864" s="345"/>
      <c r="F864" s="345" t="s">
        <v>350</v>
      </c>
      <c r="G864" s="345" t="s">
        <v>446</v>
      </c>
      <c r="H864" s="345" t="s">
        <v>792</v>
      </c>
      <c r="I864" s="458">
        <f t="shared" si="35"/>
        <v>7.4074074074074068E-3</v>
      </c>
      <c r="J864" s="318">
        <v>5</v>
      </c>
      <c r="K864" s="458">
        <f t="shared" si="33"/>
        <v>1.4814814814814814E-3</v>
      </c>
    </row>
    <row r="865" spans="1:11" x14ac:dyDescent="0.25">
      <c r="A865" s="148">
        <v>10</v>
      </c>
      <c r="B865" s="197" t="s">
        <v>1529</v>
      </c>
      <c r="C865" s="198"/>
      <c r="D865" s="150"/>
      <c r="E865" s="150"/>
      <c r="F865" s="150"/>
      <c r="G865" s="150"/>
      <c r="H865" s="151"/>
      <c r="I865" s="458"/>
      <c r="J865" s="318"/>
      <c r="K865" s="458"/>
    </row>
    <row r="866" spans="1:11" ht="30" x14ac:dyDescent="0.25">
      <c r="A866" s="345" t="s">
        <v>1146</v>
      </c>
      <c r="B866" s="201"/>
      <c r="C866" s="183" t="s">
        <v>1530</v>
      </c>
      <c r="D866" s="345" t="s">
        <v>28</v>
      </c>
      <c r="E866" s="345"/>
      <c r="F866" s="345" t="s">
        <v>350</v>
      </c>
      <c r="G866" s="345" t="s">
        <v>446</v>
      </c>
      <c r="H866" s="345" t="s">
        <v>792</v>
      </c>
      <c r="I866" s="458">
        <f t="shared" si="35"/>
        <v>7.4074074074074068E-3</v>
      </c>
      <c r="J866" s="318">
        <v>5</v>
      </c>
      <c r="K866" s="458">
        <f t="shared" si="33"/>
        <v>1.4814814814814814E-3</v>
      </c>
    </row>
    <row r="867" spans="1:11" ht="30" x14ac:dyDescent="0.25">
      <c r="A867" s="345" t="s">
        <v>1148</v>
      </c>
      <c r="B867" s="201"/>
      <c r="C867" s="183" t="s">
        <v>1531</v>
      </c>
      <c r="D867" s="345" t="s">
        <v>28</v>
      </c>
      <c r="E867" s="345"/>
      <c r="F867" s="345" t="s">
        <v>350</v>
      </c>
      <c r="G867" s="345" t="s">
        <v>446</v>
      </c>
      <c r="H867" s="345" t="s">
        <v>792</v>
      </c>
      <c r="I867" s="458">
        <f t="shared" si="35"/>
        <v>7.4074074074074068E-3</v>
      </c>
      <c r="J867" s="318">
        <v>5</v>
      </c>
      <c r="K867" s="458">
        <f t="shared" si="33"/>
        <v>1.4814814814814814E-3</v>
      </c>
    </row>
    <row r="868" spans="1:11" x14ac:dyDescent="0.25">
      <c r="A868" s="148">
        <v>11</v>
      </c>
      <c r="B868" s="197" t="s">
        <v>1532</v>
      </c>
      <c r="C868" s="198"/>
      <c r="D868" s="150"/>
      <c r="E868" s="150"/>
      <c r="F868" s="150"/>
      <c r="G868" s="150"/>
      <c r="H868" s="151"/>
      <c r="I868" s="458"/>
      <c r="J868" s="318"/>
      <c r="K868" s="458"/>
    </row>
    <row r="869" spans="1:11" ht="30" x14ac:dyDescent="0.25">
      <c r="A869" s="345" t="s">
        <v>1151</v>
      </c>
      <c r="B869" s="201"/>
      <c r="C869" s="183" t="s">
        <v>1533</v>
      </c>
      <c r="D869" s="345" t="s">
        <v>28</v>
      </c>
      <c r="E869" s="345"/>
      <c r="F869" s="345" t="s">
        <v>350</v>
      </c>
      <c r="G869" s="345" t="s">
        <v>446</v>
      </c>
      <c r="H869" s="345" t="s">
        <v>792</v>
      </c>
      <c r="I869" s="458">
        <f t="shared" si="35"/>
        <v>7.4074074074074068E-3</v>
      </c>
      <c r="J869" s="318">
        <v>5</v>
      </c>
      <c r="K869" s="458">
        <f t="shared" si="33"/>
        <v>1.4814814814814814E-3</v>
      </c>
    </row>
    <row r="870" spans="1:11" ht="30" x14ac:dyDescent="0.25">
      <c r="A870" s="345" t="s">
        <v>1153</v>
      </c>
      <c r="B870" s="201"/>
      <c r="C870" s="183" t="s">
        <v>1534</v>
      </c>
      <c r="D870" s="345" t="s">
        <v>28</v>
      </c>
      <c r="E870" s="345"/>
      <c r="F870" s="345" t="s">
        <v>350</v>
      </c>
      <c r="G870" s="345" t="s">
        <v>446</v>
      </c>
      <c r="H870" s="345" t="s">
        <v>792</v>
      </c>
      <c r="I870" s="458">
        <f t="shared" si="35"/>
        <v>7.4074074074074068E-3</v>
      </c>
      <c r="J870" s="318">
        <v>5</v>
      </c>
      <c r="K870" s="458">
        <f t="shared" si="33"/>
        <v>1.4814814814814814E-3</v>
      </c>
    </row>
    <row r="871" spans="1:11" x14ac:dyDescent="0.25">
      <c r="A871" s="148">
        <v>12</v>
      </c>
      <c r="B871" s="197" t="s">
        <v>1535</v>
      </c>
      <c r="C871" s="198"/>
      <c r="D871" s="150"/>
      <c r="E871" s="150"/>
      <c r="F871" s="150"/>
      <c r="G871" s="150"/>
      <c r="H871" s="151"/>
      <c r="I871" s="458"/>
      <c r="J871" s="318"/>
      <c r="K871" s="458"/>
    </row>
    <row r="872" spans="1:11" ht="30" x14ac:dyDescent="0.25">
      <c r="A872" s="345" t="s">
        <v>1536</v>
      </c>
      <c r="B872" s="201"/>
      <c r="C872" s="183" t="s">
        <v>1537</v>
      </c>
      <c r="D872" s="345"/>
      <c r="E872" s="345"/>
      <c r="F872" s="345"/>
      <c r="G872" s="345" t="s">
        <v>446</v>
      </c>
      <c r="H872" s="345" t="s">
        <v>793</v>
      </c>
      <c r="I872" s="458">
        <f t="shared" si="35"/>
        <v>7.4074074074074068E-3</v>
      </c>
      <c r="J872" s="318">
        <v>5</v>
      </c>
      <c r="K872" s="458">
        <f t="shared" si="33"/>
        <v>1.4814814814814814E-3</v>
      </c>
    </row>
    <row r="873" spans="1:11" x14ac:dyDescent="0.25">
      <c r="A873" s="258" t="s">
        <v>641</v>
      </c>
      <c r="B873" s="252"/>
      <c r="C873" s="237"/>
      <c r="D873" s="278"/>
      <c r="E873" s="278"/>
      <c r="F873" s="278"/>
      <c r="G873" s="278"/>
      <c r="H873" s="280"/>
      <c r="I873" s="458"/>
      <c r="J873" s="318"/>
      <c r="K873" s="458"/>
    </row>
    <row r="874" spans="1:11" ht="18" x14ac:dyDescent="0.25">
      <c r="A874" s="181" t="s">
        <v>2863</v>
      </c>
      <c r="B874" s="251"/>
      <c r="C874" s="224"/>
      <c r="D874" s="182"/>
      <c r="E874" s="182"/>
      <c r="F874" s="182"/>
      <c r="G874" s="182"/>
      <c r="H874" s="273"/>
      <c r="I874" s="458"/>
      <c r="J874" s="318"/>
      <c r="K874" s="458"/>
    </row>
    <row r="875" spans="1:11" x14ac:dyDescent="0.25">
      <c r="A875" s="181" t="s">
        <v>1318</v>
      </c>
      <c r="B875" s="251"/>
      <c r="C875" s="224"/>
      <c r="D875" s="182"/>
      <c r="E875" s="182"/>
      <c r="F875" s="182"/>
      <c r="G875" s="182"/>
      <c r="H875" s="273"/>
      <c r="I875" s="458"/>
      <c r="J875" s="318"/>
      <c r="K875" s="458"/>
    </row>
    <row r="876" spans="1:11" x14ac:dyDescent="0.25">
      <c r="A876" s="148" t="s">
        <v>50</v>
      </c>
      <c r="B876" s="197" t="s">
        <v>329</v>
      </c>
      <c r="C876" s="198"/>
      <c r="D876" s="150"/>
      <c r="E876" s="150"/>
      <c r="F876" s="150"/>
      <c r="G876" s="150"/>
      <c r="H876" s="151"/>
      <c r="I876" s="458"/>
      <c r="J876" s="318"/>
      <c r="K876" s="458"/>
    </row>
    <row r="877" spans="1:11" x14ac:dyDescent="0.25">
      <c r="A877" s="148">
        <v>1</v>
      </c>
      <c r="B877" s="197" t="s">
        <v>1510</v>
      </c>
      <c r="C877" s="198"/>
      <c r="D877" s="150"/>
      <c r="E877" s="150"/>
      <c r="F877" s="150"/>
      <c r="G877" s="150"/>
      <c r="H877" s="151"/>
      <c r="I877" s="458"/>
      <c r="J877" s="318"/>
      <c r="K877" s="458"/>
    </row>
    <row r="878" spans="1:11" ht="30" x14ac:dyDescent="0.25">
      <c r="A878" s="345" t="s">
        <v>67</v>
      </c>
      <c r="B878" s="201"/>
      <c r="C878" s="183" t="s">
        <v>1538</v>
      </c>
      <c r="D878" s="345" t="s">
        <v>28</v>
      </c>
      <c r="E878" s="345" t="s">
        <v>28</v>
      </c>
      <c r="F878" s="345" t="s">
        <v>108</v>
      </c>
      <c r="G878" s="345" t="s">
        <v>1489</v>
      </c>
      <c r="H878" s="345" t="s">
        <v>1505</v>
      </c>
      <c r="I878" s="458">
        <f>1/6/45</f>
        <v>3.7037037037037034E-3</v>
      </c>
      <c r="J878" s="318">
        <v>5</v>
      </c>
      <c r="K878" s="458">
        <f t="shared" si="33"/>
        <v>7.407407407407407E-4</v>
      </c>
    </row>
    <row r="879" spans="1:11" x14ac:dyDescent="0.25">
      <c r="A879" s="148">
        <v>2</v>
      </c>
      <c r="B879" s="197" t="s">
        <v>1514</v>
      </c>
      <c r="C879" s="198"/>
      <c r="D879" s="150"/>
      <c r="E879" s="150"/>
      <c r="F879" s="150"/>
      <c r="G879" s="150"/>
      <c r="H879" s="151"/>
      <c r="I879" s="458"/>
      <c r="J879" s="318"/>
      <c r="K879" s="458"/>
    </row>
    <row r="880" spans="1:11" ht="30" x14ac:dyDescent="0.25">
      <c r="A880" s="345" t="s">
        <v>32</v>
      </c>
      <c r="B880" s="201"/>
      <c r="C880" s="183" t="s">
        <v>1515</v>
      </c>
      <c r="D880" s="345" t="s">
        <v>28</v>
      </c>
      <c r="E880" s="345" t="s">
        <v>28</v>
      </c>
      <c r="F880" s="345" t="s">
        <v>65</v>
      </c>
      <c r="G880" s="345" t="s">
        <v>1486</v>
      </c>
      <c r="H880" s="345" t="s">
        <v>742</v>
      </c>
      <c r="I880" s="458">
        <f>4/3/45</f>
        <v>2.9629629629629627E-2</v>
      </c>
      <c r="J880" s="318">
        <v>5</v>
      </c>
      <c r="K880" s="458">
        <f t="shared" si="33"/>
        <v>5.9259259259259256E-3</v>
      </c>
    </row>
    <row r="881" spans="1:11" ht="30" x14ac:dyDescent="0.25">
      <c r="A881" s="154" t="s">
        <v>90</v>
      </c>
      <c r="B881" s="190"/>
      <c r="C881" s="163" t="s">
        <v>1516</v>
      </c>
      <c r="D881" s="180" t="s">
        <v>28</v>
      </c>
      <c r="E881" s="180" t="s">
        <v>28</v>
      </c>
      <c r="F881" s="180" t="s">
        <v>65</v>
      </c>
      <c r="G881" s="180" t="s">
        <v>1486</v>
      </c>
      <c r="H881" s="180" t="s">
        <v>742</v>
      </c>
      <c r="I881" s="458">
        <f>4/3/45</f>
        <v>2.9629629629629627E-2</v>
      </c>
      <c r="J881" s="318">
        <v>5</v>
      </c>
      <c r="K881" s="458">
        <f t="shared" si="33"/>
        <v>5.9259259259259256E-3</v>
      </c>
    </row>
    <row r="882" spans="1:11" ht="30" x14ac:dyDescent="0.25">
      <c r="A882" s="345" t="s">
        <v>94</v>
      </c>
      <c r="B882" s="201"/>
      <c r="C882" s="183" t="s">
        <v>1539</v>
      </c>
      <c r="D882" s="345" t="s">
        <v>28</v>
      </c>
      <c r="E882" s="345" t="s">
        <v>28</v>
      </c>
      <c r="F882" s="345" t="s">
        <v>13</v>
      </c>
      <c r="G882" s="345" t="s">
        <v>1486</v>
      </c>
      <c r="H882" s="345" t="s">
        <v>1505</v>
      </c>
      <c r="I882" s="458">
        <f>4/3/45</f>
        <v>2.9629629629629627E-2</v>
      </c>
      <c r="J882" s="318">
        <v>5</v>
      </c>
      <c r="K882" s="458">
        <f t="shared" si="33"/>
        <v>5.9259259259259256E-3</v>
      </c>
    </row>
    <row r="883" spans="1:11" ht="30" x14ac:dyDescent="0.25">
      <c r="A883" s="345" t="s">
        <v>97</v>
      </c>
      <c r="B883" s="201"/>
      <c r="C883" s="183" t="s">
        <v>521</v>
      </c>
      <c r="D883" s="345" t="s">
        <v>28</v>
      </c>
      <c r="E883" s="345" t="s">
        <v>28</v>
      </c>
      <c r="F883" s="345" t="s">
        <v>65</v>
      </c>
      <c r="G883" s="345" t="s">
        <v>1486</v>
      </c>
      <c r="H883" s="345" t="s">
        <v>742</v>
      </c>
      <c r="I883" s="458">
        <f>4/3/45</f>
        <v>2.9629629629629627E-2</v>
      </c>
      <c r="J883" s="318">
        <v>5</v>
      </c>
      <c r="K883" s="458">
        <f t="shared" si="33"/>
        <v>5.9259259259259256E-3</v>
      </c>
    </row>
    <row r="884" spans="1:11" x14ac:dyDescent="0.25">
      <c r="A884" s="148">
        <v>3</v>
      </c>
      <c r="B884" s="197" t="s">
        <v>1526</v>
      </c>
      <c r="C884" s="198"/>
      <c r="D884" s="150"/>
      <c r="E884" s="150"/>
      <c r="F884" s="150"/>
      <c r="G884" s="150"/>
      <c r="H884" s="151"/>
      <c r="I884" s="458"/>
      <c r="J884" s="318"/>
      <c r="K884" s="458"/>
    </row>
    <row r="885" spans="1:11" ht="30" x14ac:dyDescent="0.25">
      <c r="A885" s="154" t="s">
        <v>103</v>
      </c>
      <c r="B885" s="190"/>
      <c r="C885" s="163" t="s">
        <v>1540</v>
      </c>
      <c r="D885" s="180" t="s">
        <v>28</v>
      </c>
      <c r="E885" s="180"/>
      <c r="F885" s="180" t="s">
        <v>13</v>
      </c>
      <c r="G885" s="180" t="s">
        <v>778</v>
      </c>
      <c r="H885" s="180" t="s">
        <v>792</v>
      </c>
      <c r="I885" s="458">
        <f>1/3/45</f>
        <v>7.4074074074074068E-3</v>
      </c>
      <c r="J885" s="318">
        <v>5</v>
      </c>
      <c r="K885" s="458">
        <f t="shared" ref="K885:K947" si="36">I885/J885</f>
        <v>1.4814814814814814E-3</v>
      </c>
    </row>
    <row r="886" spans="1:11" x14ac:dyDescent="0.25">
      <c r="A886" s="148">
        <v>4</v>
      </c>
      <c r="B886" s="197" t="s">
        <v>1541</v>
      </c>
      <c r="C886" s="198"/>
      <c r="D886" s="150"/>
      <c r="E886" s="150"/>
      <c r="F886" s="150"/>
      <c r="G886" s="150"/>
      <c r="H886" s="151"/>
      <c r="I886" s="458"/>
      <c r="J886" s="318"/>
      <c r="K886" s="458"/>
    </row>
    <row r="887" spans="1:11" ht="30" x14ac:dyDescent="0.25">
      <c r="A887" s="345" t="s">
        <v>198</v>
      </c>
      <c r="B887" s="201"/>
      <c r="C887" s="183" t="s">
        <v>1542</v>
      </c>
      <c r="D887" s="345" t="s">
        <v>28</v>
      </c>
      <c r="E887" s="345" t="s">
        <v>28</v>
      </c>
      <c r="F887" s="345" t="s">
        <v>13</v>
      </c>
      <c r="G887" s="345" t="s">
        <v>1495</v>
      </c>
      <c r="H887" s="345" t="s">
        <v>792</v>
      </c>
      <c r="I887" s="458">
        <f>2/3/45</f>
        <v>1.4814814814814814E-2</v>
      </c>
      <c r="J887" s="318">
        <v>5</v>
      </c>
      <c r="K887" s="458">
        <f t="shared" si="36"/>
        <v>2.9629629629629628E-3</v>
      </c>
    </row>
    <row r="888" spans="1:11" ht="30" x14ac:dyDescent="0.25">
      <c r="A888" s="345" t="s">
        <v>201</v>
      </c>
      <c r="B888" s="201"/>
      <c r="C888" s="183" t="s">
        <v>1543</v>
      </c>
      <c r="D888" s="345" t="s">
        <v>28</v>
      </c>
      <c r="E888" s="345" t="s">
        <v>28</v>
      </c>
      <c r="F888" s="345" t="s">
        <v>13</v>
      </c>
      <c r="G888" s="345" t="s">
        <v>1486</v>
      </c>
      <c r="H888" s="345" t="s">
        <v>792</v>
      </c>
      <c r="I888" s="458">
        <f>4/3/45</f>
        <v>2.9629629629629627E-2</v>
      </c>
      <c r="J888" s="318">
        <v>5</v>
      </c>
      <c r="K888" s="458">
        <f t="shared" si="36"/>
        <v>5.9259259259259256E-3</v>
      </c>
    </row>
    <row r="889" spans="1:11" x14ac:dyDescent="0.25">
      <c r="A889" s="148" t="s">
        <v>132</v>
      </c>
      <c r="B889" s="197" t="s">
        <v>24</v>
      </c>
      <c r="C889" s="198"/>
      <c r="D889" s="150"/>
      <c r="E889" s="150"/>
      <c r="F889" s="150"/>
      <c r="G889" s="150"/>
      <c r="H889" s="151"/>
      <c r="I889" s="458"/>
      <c r="J889" s="318"/>
      <c r="K889" s="458"/>
    </row>
    <row r="890" spans="1:11" x14ac:dyDescent="0.25">
      <c r="A890" s="148">
        <v>1</v>
      </c>
      <c r="B890" s="197" t="s">
        <v>1506</v>
      </c>
      <c r="C890" s="198"/>
      <c r="D890" s="150"/>
      <c r="E890" s="150"/>
      <c r="F890" s="150"/>
      <c r="G890" s="150"/>
      <c r="H890" s="151"/>
      <c r="I890" s="458"/>
      <c r="J890" s="318"/>
      <c r="K890" s="458"/>
    </row>
    <row r="891" spans="1:11" ht="30" x14ac:dyDescent="0.25">
      <c r="A891" s="345" t="s">
        <v>67</v>
      </c>
      <c r="B891" s="201"/>
      <c r="C891" s="183" t="s">
        <v>1544</v>
      </c>
      <c r="D891" s="345" t="s">
        <v>28</v>
      </c>
      <c r="E891" s="345" t="s">
        <v>28</v>
      </c>
      <c r="F891" s="345" t="s">
        <v>13</v>
      </c>
      <c r="G891" s="345" t="s">
        <v>1486</v>
      </c>
      <c r="H891" s="345" t="s">
        <v>1505</v>
      </c>
      <c r="I891" s="458">
        <f t="shared" ref="I891:I897" si="37">4/3/45</f>
        <v>2.9629629629629627E-2</v>
      </c>
      <c r="J891" s="318">
        <v>5</v>
      </c>
      <c r="K891" s="458">
        <f t="shared" si="36"/>
        <v>5.9259259259259256E-3</v>
      </c>
    </row>
    <row r="892" spans="1:11" ht="30" x14ac:dyDescent="0.25">
      <c r="A892" s="345" t="s">
        <v>80</v>
      </c>
      <c r="B892" s="201"/>
      <c r="C892" s="183" t="s">
        <v>1545</v>
      </c>
      <c r="D892" s="345" t="s">
        <v>28</v>
      </c>
      <c r="E892" s="345" t="s">
        <v>28</v>
      </c>
      <c r="F892" s="345" t="s">
        <v>13</v>
      </c>
      <c r="G892" s="345" t="s">
        <v>1486</v>
      </c>
      <c r="H892" s="345" t="s">
        <v>1505</v>
      </c>
      <c r="I892" s="458">
        <f t="shared" si="37"/>
        <v>2.9629629629629627E-2</v>
      </c>
      <c r="J892" s="318">
        <v>5</v>
      </c>
      <c r="K892" s="458">
        <f t="shared" si="36"/>
        <v>5.9259259259259256E-3</v>
      </c>
    </row>
    <row r="893" spans="1:11" x14ac:dyDescent="0.25">
      <c r="A893" s="148">
        <v>2</v>
      </c>
      <c r="B893" s="197" t="s">
        <v>1520</v>
      </c>
      <c r="C893" s="198"/>
      <c r="D893" s="150"/>
      <c r="E893" s="150"/>
      <c r="F893" s="150"/>
      <c r="G893" s="150"/>
      <c r="H893" s="151"/>
      <c r="I893" s="458"/>
      <c r="J893" s="318"/>
      <c r="K893" s="458"/>
    </row>
    <row r="894" spans="1:11" ht="30" x14ac:dyDescent="0.25">
      <c r="A894" s="345" t="s">
        <v>32</v>
      </c>
      <c r="B894" s="201"/>
      <c r="C894" s="183" t="s">
        <v>1546</v>
      </c>
      <c r="D894" s="345" t="s">
        <v>28</v>
      </c>
      <c r="E894" s="345" t="s">
        <v>28</v>
      </c>
      <c r="F894" s="345" t="s">
        <v>13</v>
      </c>
      <c r="G894" s="345" t="s">
        <v>1486</v>
      </c>
      <c r="H894" s="345" t="s">
        <v>1547</v>
      </c>
      <c r="I894" s="458">
        <f t="shared" si="37"/>
        <v>2.9629629629629627E-2</v>
      </c>
      <c r="J894" s="318">
        <v>5</v>
      </c>
      <c r="K894" s="458">
        <f t="shared" si="36"/>
        <v>5.9259259259259256E-3</v>
      </c>
    </row>
    <row r="895" spans="1:11" x14ac:dyDescent="0.25">
      <c r="A895" s="148">
        <v>3</v>
      </c>
      <c r="B895" s="197" t="s">
        <v>1524</v>
      </c>
      <c r="C895" s="198"/>
      <c r="D895" s="150"/>
      <c r="E895" s="150"/>
      <c r="F895" s="150"/>
      <c r="G895" s="150"/>
      <c r="H895" s="151"/>
      <c r="I895" s="458"/>
      <c r="J895" s="318"/>
      <c r="K895" s="458"/>
    </row>
    <row r="896" spans="1:11" ht="30" x14ac:dyDescent="0.25">
      <c r="A896" s="345" t="s">
        <v>103</v>
      </c>
      <c r="B896" s="201"/>
      <c r="C896" s="183" t="s">
        <v>1548</v>
      </c>
      <c r="D896" s="345" t="s">
        <v>28</v>
      </c>
      <c r="E896" s="345" t="s">
        <v>28</v>
      </c>
      <c r="F896" s="345" t="s">
        <v>65</v>
      </c>
      <c r="G896" s="345" t="s">
        <v>1486</v>
      </c>
      <c r="H896" s="345" t="s">
        <v>789</v>
      </c>
      <c r="I896" s="458">
        <f t="shared" si="37"/>
        <v>2.9629629629629627E-2</v>
      </c>
      <c r="J896" s="318">
        <v>5</v>
      </c>
      <c r="K896" s="458">
        <f t="shared" si="36"/>
        <v>5.9259259259259256E-3</v>
      </c>
    </row>
    <row r="897" spans="1:11" ht="30" x14ac:dyDescent="0.25">
      <c r="A897" s="154" t="s">
        <v>192</v>
      </c>
      <c r="B897" s="190"/>
      <c r="C897" s="183" t="s">
        <v>1549</v>
      </c>
      <c r="D897" s="180" t="s">
        <v>28</v>
      </c>
      <c r="E897" s="180" t="s">
        <v>28</v>
      </c>
      <c r="F897" s="180" t="s">
        <v>65</v>
      </c>
      <c r="G897" s="180" t="s">
        <v>1486</v>
      </c>
      <c r="H897" s="180" t="s">
        <v>789</v>
      </c>
      <c r="I897" s="458">
        <f t="shared" si="37"/>
        <v>2.9629629629629627E-2</v>
      </c>
      <c r="J897" s="318">
        <v>5</v>
      </c>
      <c r="K897" s="458">
        <f t="shared" si="36"/>
        <v>5.9259259259259256E-3</v>
      </c>
    </row>
    <row r="898" spans="1:11" ht="30" x14ac:dyDescent="0.25">
      <c r="A898" s="345" t="s">
        <v>195</v>
      </c>
      <c r="B898" s="201"/>
      <c r="C898" s="183" t="s">
        <v>1550</v>
      </c>
      <c r="D898" s="345" t="s">
        <v>28</v>
      </c>
      <c r="E898" s="345" t="s">
        <v>28</v>
      </c>
      <c r="F898" s="345" t="s">
        <v>65</v>
      </c>
      <c r="G898" s="345" t="s">
        <v>1495</v>
      </c>
      <c r="H898" s="345" t="s">
        <v>789</v>
      </c>
      <c r="I898" s="458">
        <f>2/3/45</f>
        <v>1.4814814814814814E-2</v>
      </c>
      <c r="J898" s="318">
        <v>5</v>
      </c>
      <c r="K898" s="458">
        <f t="shared" si="36"/>
        <v>2.9629629629629628E-3</v>
      </c>
    </row>
    <row r="899" spans="1:11" x14ac:dyDescent="0.25">
      <c r="A899" s="148">
        <v>4</v>
      </c>
      <c r="B899" s="197" t="s">
        <v>1551</v>
      </c>
      <c r="C899" s="198"/>
      <c r="D899" s="150"/>
      <c r="E899" s="150"/>
      <c r="F899" s="150"/>
      <c r="G899" s="150"/>
      <c r="H899" s="151"/>
      <c r="I899" s="458"/>
      <c r="J899" s="318"/>
      <c r="K899" s="458"/>
    </row>
    <row r="900" spans="1:11" ht="30" x14ac:dyDescent="0.25">
      <c r="A900" s="345" t="s">
        <v>198</v>
      </c>
      <c r="B900" s="201"/>
      <c r="C900" s="183" t="s">
        <v>1552</v>
      </c>
      <c r="D900" s="345" t="s">
        <v>28</v>
      </c>
      <c r="E900" s="345"/>
      <c r="F900" s="345" t="s">
        <v>13</v>
      </c>
      <c r="G900" s="345" t="s">
        <v>1495</v>
      </c>
      <c r="H900" s="345" t="s">
        <v>792</v>
      </c>
      <c r="I900" s="458">
        <f>2/3/45</f>
        <v>1.4814814814814814E-2</v>
      </c>
      <c r="J900" s="318">
        <v>5</v>
      </c>
      <c r="K900" s="458">
        <f t="shared" si="36"/>
        <v>2.9629629629629628E-3</v>
      </c>
    </row>
    <row r="901" spans="1:11" x14ac:dyDescent="0.25">
      <c r="A901" s="148">
        <v>5</v>
      </c>
      <c r="B901" s="197" t="s">
        <v>1541</v>
      </c>
      <c r="C901" s="198"/>
      <c r="D901" s="150"/>
      <c r="E901" s="150"/>
      <c r="F901" s="150"/>
      <c r="G901" s="150"/>
      <c r="H901" s="151"/>
      <c r="I901" s="458"/>
      <c r="J901" s="318"/>
      <c r="K901" s="458"/>
    </row>
    <row r="902" spans="1:11" ht="30" x14ac:dyDescent="0.25">
      <c r="A902" s="345" t="s">
        <v>211</v>
      </c>
      <c r="B902" s="201"/>
      <c r="C902" s="183" t="s">
        <v>1553</v>
      </c>
      <c r="D902" s="345"/>
      <c r="E902" s="345" t="s">
        <v>28</v>
      </c>
      <c r="F902" s="345" t="s">
        <v>13</v>
      </c>
      <c r="G902" s="345" t="s">
        <v>1486</v>
      </c>
      <c r="H902" s="345" t="s">
        <v>792</v>
      </c>
      <c r="I902" s="458">
        <f>4/3/45</f>
        <v>2.9629629629629627E-2</v>
      </c>
      <c r="J902" s="318">
        <v>5</v>
      </c>
      <c r="K902" s="458">
        <f t="shared" si="36"/>
        <v>5.9259259259259256E-3</v>
      </c>
    </row>
    <row r="903" spans="1:11" x14ac:dyDescent="0.25">
      <c r="A903" s="148">
        <v>6</v>
      </c>
      <c r="B903" s="197" t="s">
        <v>1529</v>
      </c>
      <c r="C903" s="198"/>
      <c r="D903" s="150"/>
      <c r="E903" s="150"/>
      <c r="F903" s="150"/>
      <c r="G903" s="150"/>
      <c r="H903" s="151"/>
      <c r="I903" s="458"/>
      <c r="J903" s="318"/>
      <c r="K903" s="458"/>
    </row>
    <row r="904" spans="1:11" ht="30" x14ac:dyDescent="0.25">
      <c r="A904" s="345" t="s">
        <v>154</v>
      </c>
      <c r="B904" s="201"/>
      <c r="C904" s="183" t="s">
        <v>1554</v>
      </c>
      <c r="D904" s="345" t="s">
        <v>28</v>
      </c>
      <c r="E904" s="345" t="s">
        <v>28</v>
      </c>
      <c r="F904" s="345" t="s">
        <v>13</v>
      </c>
      <c r="G904" s="345" t="s">
        <v>1486</v>
      </c>
      <c r="H904" s="345" t="s">
        <v>792</v>
      </c>
      <c r="I904" s="458">
        <f>4/3/45</f>
        <v>2.9629629629629627E-2</v>
      </c>
      <c r="J904" s="318">
        <v>5</v>
      </c>
      <c r="K904" s="458">
        <f t="shared" si="36"/>
        <v>5.9259259259259256E-3</v>
      </c>
    </row>
    <row r="905" spans="1:11" x14ac:dyDescent="0.25">
      <c r="A905" s="148" t="s">
        <v>341</v>
      </c>
      <c r="B905" s="197" t="s">
        <v>1555</v>
      </c>
      <c r="C905" s="198"/>
      <c r="D905" s="150"/>
      <c r="E905" s="150"/>
      <c r="F905" s="150"/>
      <c r="G905" s="150"/>
      <c r="H905" s="151"/>
      <c r="I905" s="458"/>
      <c r="J905" s="318"/>
      <c r="K905" s="458"/>
    </row>
    <row r="906" spans="1:11" x14ac:dyDescent="0.25">
      <c r="A906" s="148">
        <v>1</v>
      </c>
      <c r="B906" s="197" t="s">
        <v>1500</v>
      </c>
      <c r="C906" s="198"/>
      <c r="D906" s="150"/>
      <c r="E906" s="150"/>
      <c r="F906" s="150"/>
      <c r="G906" s="150"/>
      <c r="H906" s="151"/>
      <c r="I906" s="458"/>
      <c r="J906" s="318"/>
      <c r="K906" s="458"/>
    </row>
    <row r="907" spans="1:11" ht="30" x14ac:dyDescent="0.25">
      <c r="A907" s="345" t="s">
        <v>67</v>
      </c>
      <c r="B907" s="201"/>
      <c r="C907" s="183" t="s">
        <v>1556</v>
      </c>
      <c r="D907" s="345" t="s">
        <v>28</v>
      </c>
      <c r="E907" s="345" t="s">
        <v>28</v>
      </c>
      <c r="F907" s="345" t="s">
        <v>538</v>
      </c>
      <c r="G907" s="345" t="s">
        <v>1557</v>
      </c>
      <c r="H907" s="345" t="s">
        <v>742</v>
      </c>
      <c r="I907" s="458">
        <f>1/3/45</f>
        <v>7.4074074074074068E-3</v>
      </c>
      <c r="J907" s="318">
        <v>5</v>
      </c>
      <c r="K907" s="458">
        <f t="shared" si="36"/>
        <v>1.4814814814814814E-3</v>
      </c>
    </row>
    <row r="908" spans="1:11" x14ac:dyDescent="0.25">
      <c r="A908" s="148">
        <v>2</v>
      </c>
      <c r="B908" s="197" t="s">
        <v>1506</v>
      </c>
      <c r="C908" s="198"/>
      <c r="D908" s="150"/>
      <c r="E908" s="150"/>
      <c r="F908" s="150"/>
      <c r="G908" s="150"/>
      <c r="H908" s="151"/>
      <c r="I908" s="458"/>
      <c r="J908" s="318"/>
      <c r="K908" s="458"/>
    </row>
    <row r="909" spans="1:11" ht="30" x14ac:dyDescent="0.25">
      <c r="A909" s="345" t="s">
        <v>32</v>
      </c>
      <c r="B909" s="201"/>
      <c r="C909" s="183" t="s">
        <v>1558</v>
      </c>
      <c r="D909" s="345" t="s">
        <v>28</v>
      </c>
      <c r="E909" s="345" t="s">
        <v>28</v>
      </c>
      <c r="F909" s="345" t="s">
        <v>538</v>
      </c>
      <c r="G909" s="345" t="s">
        <v>1557</v>
      </c>
      <c r="H909" s="345" t="s">
        <v>742</v>
      </c>
      <c r="I909" s="458">
        <f>1/3/45</f>
        <v>7.4074074074074068E-3</v>
      </c>
      <c r="J909" s="318">
        <v>5</v>
      </c>
      <c r="K909" s="458">
        <f t="shared" si="36"/>
        <v>1.4814814814814814E-3</v>
      </c>
    </row>
    <row r="910" spans="1:11" x14ac:dyDescent="0.25">
      <c r="A910" s="148">
        <v>3</v>
      </c>
      <c r="B910" s="197" t="s">
        <v>1510</v>
      </c>
      <c r="C910" s="198"/>
      <c r="D910" s="150"/>
      <c r="E910" s="150"/>
      <c r="F910" s="150"/>
      <c r="G910" s="150"/>
      <c r="H910" s="151"/>
      <c r="I910" s="458"/>
      <c r="J910" s="318"/>
      <c r="K910" s="458"/>
    </row>
    <row r="911" spans="1:11" ht="30" x14ac:dyDescent="0.25">
      <c r="A911" s="345" t="s">
        <v>103</v>
      </c>
      <c r="B911" s="201"/>
      <c r="C911" s="183" t="s">
        <v>1510</v>
      </c>
      <c r="D911" s="345" t="s">
        <v>28</v>
      </c>
      <c r="E911" s="345" t="s">
        <v>28</v>
      </c>
      <c r="F911" s="345" t="s">
        <v>538</v>
      </c>
      <c r="G911" s="345" t="s">
        <v>1557</v>
      </c>
      <c r="H911" s="345" t="s">
        <v>742</v>
      </c>
      <c r="I911" s="458">
        <f>1/3/45</f>
        <v>7.4074074074074068E-3</v>
      </c>
      <c r="J911" s="318">
        <v>5</v>
      </c>
      <c r="K911" s="458">
        <f t="shared" si="36"/>
        <v>1.4814814814814814E-3</v>
      </c>
    </row>
    <row r="912" spans="1:11" x14ac:dyDescent="0.25">
      <c r="A912" s="148">
        <v>4</v>
      </c>
      <c r="B912" s="197" t="s">
        <v>1514</v>
      </c>
      <c r="C912" s="198"/>
      <c r="D912" s="150"/>
      <c r="E912" s="150"/>
      <c r="F912" s="150"/>
      <c r="G912" s="150"/>
      <c r="H912" s="151"/>
      <c r="I912" s="458"/>
      <c r="J912" s="318"/>
      <c r="K912" s="458"/>
    </row>
    <row r="913" spans="1:11" ht="30" x14ac:dyDescent="0.25">
      <c r="A913" s="345" t="s">
        <v>198</v>
      </c>
      <c r="B913" s="201"/>
      <c r="C913" s="183" t="s">
        <v>1559</v>
      </c>
      <c r="D913" s="345" t="s">
        <v>28</v>
      </c>
      <c r="E913" s="345" t="s">
        <v>28</v>
      </c>
      <c r="F913" s="345" t="s">
        <v>538</v>
      </c>
      <c r="G913" s="345" t="s">
        <v>1557</v>
      </c>
      <c r="H913" s="345" t="s">
        <v>742</v>
      </c>
      <c r="I913" s="458">
        <f>1/3/45</f>
        <v>7.4074074074074068E-3</v>
      </c>
      <c r="J913" s="318">
        <v>5</v>
      </c>
      <c r="K913" s="458">
        <f t="shared" si="36"/>
        <v>1.4814814814814814E-3</v>
      </c>
    </row>
    <row r="914" spans="1:11" ht="30" x14ac:dyDescent="0.25">
      <c r="A914" s="345" t="s">
        <v>201</v>
      </c>
      <c r="B914" s="201"/>
      <c r="C914" s="183" t="s">
        <v>1560</v>
      </c>
      <c r="D914" s="345" t="s">
        <v>28</v>
      </c>
      <c r="E914" s="345" t="s">
        <v>28</v>
      </c>
      <c r="F914" s="345" t="s">
        <v>538</v>
      </c>
      <c r="G914" s="345" t="s">
        <v>1557</v>
      </c>
      <c r="H914" s="345" t="s">
        <v>742</v>
      </c>
      <c r="I914" s="458">
        <f>1/3/45</f>
        <v>7.4074074074074068E-3</v>
      </c>
      <c r="J914" s="318">
        <v>5</v>
      </c>
      <c r="K914" s="458">
        <f t="shared" si="36"/>
        <v>1.4814814814814814E-3</v>
      </c>
    </row>
    <row r="915" spans="1:11" x14ac:dyDescent="0.25">
      <c r="A915" s="148">
        <v>5</v>
      </c>
      <c r="B915" s="197" t="s">
        <v>1529</v>
      </c>
      <c r="C915" s="198"/>
      <c r="D915" s="150"/>
      <c r="E915" s="150"/>
      <c r="F915" s="150"/>
      <c r="G915" s="150"/>
      <c r="H915" s="151"/>
      <c r="I915" s="458"/>
      <c r="J915" s="318"/>
      <c r="K915" s="458"/>
    </row>
    <row r="916" spans="1:11" ht="30" x14ac:dyDescent="0.25">
      <c r="A916" s="345" t="s">
        <v>211</v>
      </c>
      <c r="B916" s="201"/>
      <c r="C916" s="183" t="s">
        <v>1529</v>
      </c>
      <c r="D916" s="345" t="s">
        <v>28</v>
      </c>
      <c r="E916" s="345" t="s">
        <v>28</v>
      </c>
      <c r="F916" s="345" t="s">
        <v>538</v>
      </c>
      <c r="G916" s="345" t="s">
        <v>1557</v>
      </c>
      <c r="H916" s="345" t="s">
        <v>792</v>
      </c>
      <c r="I916" s="458">
        <f>1/3/45</f>
        <v>7.4074074074074068E-3</v>
      </c>
      <c r="J916" s="318">
        <v>5</v>
      </c>
      <c r="K916" s="458">
        <f t="shared" si="36"/>
        <v>1.4814814814814814E-3</v>
      </c>
    </row>
    <row r="917" spans="1:11" x14ac:dyDescent="0.25">
      <c r="A917" s="181" t="s">
        <v>1561</v>
      </c>
      <c r="B917" s="251"/>
      <c r="C917" s="224"/>
      <c r="D917" s="182"/>
      <c r="E917" s="182"/>
      <c r="F917" s="182"/>
      <c r="G917" s="182"/>
      <c r="H917" s="273"/>
      <c r="I917" s="458"/>
      <c r="J917" s="318"/>
      <c r="K917" s="458"/>
    </row>
    <row r="918" spans="1:11" x14ac:dyDescent="0.25">
      <c r="A918" s="148" t="s">
        <v>423</v>
      </c>
      <c r="B918" s="197" t="s">
        <v>1562</v>
      </c>
      <c r="C918" s="198"/>
      <c r="D918" s="150"/>
      <c r="E918" s="150"/>
      <c r="F918" s="150"/>
      <c r="G918" s="151"/>
      <c r="H918" s="345"/>
      <c r="I918" s="458"/>
      <c r="J918" s="318"/>
      <c r="K918" s="458"/>
    </row>
    <row r="919" spans="1:11" x14ac:dyDescent="0.25">
      <c r="A919" s="148" t="s">
        <v>40</v>
      </c>
      <c r="B919" s="197" t="s">
        <v>1563</v>
      </c>
      <c r="C919" s="198"/>
      <c r="D919" s="150"/>
      <c r="E919" s="150"/>
      <c r="F919" s="150"/>
      <c r="G919" s="151"/>
      <c r="H919" s="148"/>
      <c r="I919" s="458"/>
      <c r="J919" s="318"/>
      <c r="K919" s="458"/>
    </row>
    <row r="920" spans="1:11" x14ac:dyDescent="0.25">
      <c r="A920" s="148" t="s">
        <v>1564</v>
      </c>
      <c r="B920" s="197" t="s">
        <v>2864</v>
      </c>
      <c r="C920" s="198"/>
      <c r="D920" s="150"/>
      <c r="E920" s="150"/>
      <c r="F920" s="150"/>
      <c r="G920" s="151"/>
      <c r="H920" s="345"/>
      <c r="I920" s="458"/>
      <c r="J920" s="318"/>
      <c r="K920" s="458"/>
    </row>
    <row r="921" spans="1:11" x14ac:dyDescent="0.25">
      <c r="A921" s="148" t="s">
        <v>1565</v>
      </c>
      <c r="B921" s="197" t="s">
        <v>1566</v>
      </c>
      <c r="C921" s="198"/>
      <c r="D921" s="150"/>
      <c r="E921" s="150"/>
      <c r="F921" s="150"/>
      <c r="G921" s="151"/>
      <c r="H921" s="345"/>
      <c r="I921" s="458"/>
      <c r="J921" s="318"/>
      <c r="K921" s="458"/>
    </row>
    <row r="922" spans="1:11" ht="30" x14ac:dyDescent="0.25">
      <c r="A922" s="148">
        <v>1</v>
      </c>
      <c r="B922" s="197" t="s">
        <v>1567</v>
      </c>
      <c r="C922" s="198"/>
      <c r="D922" s="150"/>
      <c r="E922" s="150"/>
      <c r="F922" s="150"/>
      <c r="G922" s="151"/>
      <c r="H922" s="345" t="s">
        <v>793</v>
      </c>
      <c r="I922" s="458"/>
      <c r="J922" s="318"/>
      <c r="K922" s="458"/>
    </row>
    <row r="923" spans="1:11" x14ac:dyDescent="0.25">
      <c r="A923" s="345" t="s">
        <v>67</v>
      </c>
      <c r="B923" s="201"/>
      <c r="C923" s="183" t="s">
        <v>1568</v>
      </c>
      <c r="D923" s="345" t="s">
        <v>28</v>
      </c>
      <c r="E923" s="345" t="s">
        <v>28</v>
      </c>
      <c r="F923" s="345" t="s">
        <v>65</v>
      </c>
      <c r="G923" s="345" t="s">
        <v>1486</v>
      </c>
      <c r="H923" s="345"/>
      <c r="I923" s="458">
        <f t="shared" ref="I923:I939" si="38">4/3/45</f>
        <v>2.9629629629629627E-2</v>
      </c>
      <c r="J923" s="318">
        <v>5</v>
      </c>
      <c r="K923" s="458">
        <f t="shared" si="36"/>
        <v>5.9259259259259256E-3</v>
      </c>
    </row>
    <row r="924" spans="1:11" x14ac:dyDescent="0.25">
      <c r="A924" s="154" t="s">
        <v>80</v>
      </c>
      <c r="B924" s="190"/>
      <c r="C924" s="163" t="s">
        <v>1569</v>
      </c>
      <c r="D924" s="180" t="s">
        <v>28</v>
      </c>
      <c r="E924" s="180" t="s">
        <v>28</v>
      </c>
      <c r="F924" s="180" t="s">
        <v>13</v>
      </c>
      <c r="G924" s="180" t="s">
        <v>1486</v>
      </c>
      <c r="H924" s="180"/>
      <c r="I924" s="458">
        <f t="shared" si="38"/>
        <v>2.9629629629629627E-2</v>
      </c>
      <c r="J924" s="318">
        <v>5</v>
      </c>
      <c r="K924" s="458">
        <f t="shared" si="36"/>
        <v>5.9259259259259256E-3</v>
      </c>
    </row>
    <row r="925" spans="1:11" ht="30" x14ac:dyDescent="0.25">
      <c r="A925" s="148">
        <v>2</v>
      </c>
      <c r="B925" s="197" t="s">
        <v>1570</v>
      </c>
      <c r="C925" s="198"/>
      <c r="D925" s="150"/>
      <c r="E925" s="150"/>
      <c r="F925" s="150"/>
      <c r="G925" s="151"/>
      <c r="H925" s="345" t="s">
        <v>793</v>
      </c>
      <c r="I925" s="458"/>
      <c r="J925" s="318"/>
      <c r="K925" s="458"/>
    </row>
    <row r="926" spans="1:11" x14ac:dyDescent="0.25">
      <c r="A926" s="154" t="s">
        <v>32</v>
      </c>
      <c r="B926" s="190"/>
      <c r="C926" s="163" t="s">
        <v>1571</v>
      </c>
      <c r="D926" s="180" t="s">
        <v>28</v>
      </c>
      <c r="E926" s="180" t="s">
        <v>28</v>
      </c>
      <c r="F926" s="180" t="s">
        <v>13</v>
      </c>
      <c r="G926" s="180" t="s">
        <v>1486</v>
      </c>
      <c r="H926" s="180"/>
      <c r="I926" s="458">
        <f t="shared" si="38"/>
        <v>2.9629629629629627E-2</v>
      </c>
      <c r="J926" s="318">
        <v>5</v>
      </c>
      <c r="K926" s="458">
        <f t="shared" si="36"/>
        <v>5.9259259259259256E-3</v>
      </c>
    </row>
    <row r="927" spans="1:11" ht="30" x14ac:dyDescent="0.25">
      <c r="A927" s="154" t="s">
        <v>90</v>
      </c>
      <c r="B927" s="190"/>
      <c r="C927" s="163" t="s">
        <v>1572</v>
      </c>
      <c r="D927" s="180" t="s">
        <v>28</v>
      </c>
      <c r="E927" s="180" t="s">
        <v>28</v>
      </c>
      <c r="F927" s="180" t="s">
        <v>13</v>
      </c>
      <c r="G927" s="180" t="s">
        <v>1486</v>
      </c>
      <c r="H927" s="180"/>
      <c r="I927" s="458">
        <f t="shared" si="38"/>
        <v>2.9629629629629627E-2</v>
      </c>
      <c r="J927" s="318">
        <v>5</v>
      </c>
      <c r="K927" s="458">
        <f t="shared" si="36"/>
        <v>5.9259259259259256E-3</v>
      </c>
    </row>
    <row r="928" spans="1:11" x14ac:dyDescent="0.25">
      <c r="A928" s="154" t="s">
        <v>94</v>
      </c>
      <c r="B928" s="190"/>
      <c r="C928" s="163" t="s">
        <v>1573</v>
      </c>
      <c r="D928" s="180" t="s">
        <v>28</v>
      </c>
      <c r="E928" s="180" t="s">
        <v>28</v>
      </c>
      <c r="F928" s="180" t="s">
        <v>13</v>
      </c>
      <c r="G928" s="180" t="s">
        <v>1486</v>
      </c>
      <c r="H928" s="180"/>
      <c r="I928" s="458">
        <f t="shared" si="38"/>
        <v>2.9629629629629627E-2</v>
      </c>
      <c r="J928" s="318">
        <v>5</v>
      </c>
      <c r="K928" s="458">
        <f t="shared" si="36"/>
        <v>5.9259259259259256E-3</v>
      </c>
    </row>
    <row r="929" spans="1:11" ht="30" x14ac:dyDescent="0.25">
      <c r="A929" s="148">
        <v>3</v>
      </c>
      <c r="B929" s="197" t="s">
        <v>1574</v>
      </c>
      <c r="C929" s="198"/>
      <c r="D929" s="150"/>
      <c r="E929" s="150"/>
      <c r="F929" s="150"/>
      <c r="G929" s="151"/>
      <c r="H929" s="345" t="s">
        <v>793</v>
      </c>
      <c r="I929" s="458"/>
      <c r="J929" s="318"/>
      <c r="K929" s="458"/>
    </row>
    <row r="930" spans="1:11" ht="30" x14ac:dyDescent="0.25">
      <c r="A930" s="154" t="s">
        <v>103</v>
      </c>
      <c r="B930" s="190"/>
      <c r="C930" s="163" t="s">
        <v>1575</v>
      </c>
      <c r="D930" s="180" t="s">
        <v>28</v>
      </c>
      <c r="E930" s="180" t="s">
        <v>28</v>
      </c>
      <c r="F930" s="180" t="s">
        <v>13</v>
      </c>
      <c r="G930" s="180" t="s">
        <v>1486</v>
      </c>
      <c r="H930" s="180"/>
      <c r="I930" s="458">
        <f t="shared" si="38"/>
        <v>2.9629629629629627E-2</v>
      </c>
      <c r="J930" s="318">
        <v>5</v>
      </c>
      <c r="K930" s="458">
        <f t="shared" si="36"/>
        <v>5.9259259259259256E-3</v>
      </c>
    </row>
    <row r="931" spans="1:11" ht="30" x14ac:dyDescent="0.25">
      <c r="A931" s="148">
        <v>4</v>
      </c>
      <c r="B931" s="197" t="s">
        <v>1576</v>
      </c>
      <c r="C931" s="198"/>
      <c r="D931" s="150"/>
      <c r="E931" s="150"/>
      <c r="F931" s="150"/>
      <c r="G931" s="151"/>
      <c r="H931" s="345" t="s">
        <v>793</v>
      </c>
      <c r="I931" s="458"/>
      <c r="J931" s="318"/>
      <c r="K931" s="458"/>
    </row>
    <row r="932" spans="1:11" ht="30" x14ac:dyDescent="0.25">
      <c r="A932" s="154" t="s">
        <v>198</v>
      </c>
      <c r="B932" s="190"/>
      <c r="C932" s="163" t="s">
        <v>1577</v>
      </c>
      <c r="D932" s="180" t="s">
        <v>28</v>
      </c>
      <c r="E932" s="180" t="s">
        <v>28</v>
      </c>
      <c r="F932" s="180" t="s">
        <v>13</v>
      </c>
      <c r="G932" s="180" t="s">
        <v>1578</v>
      </c>
      <c r="H932" s="180"/>
      <c r="I932" s="458">
        <f t="shared" si="38"/>
        <v>2.9629629629629627E-2</v>
      </c>
      <c r="J932" s="318">
        <v>5</v>
      </c>
      <c r="K932" s="458">
        <f t="shared" si="36"/>
        <v>5.9259259259259256E-3</v>
      </c>
    </row>
    <row r="933" spans="1:11" ht="30" x14ac:dyDescent="0.25">
      <c r="A933" s="148">
        <v>5</v>
      </c>
      <c r="B933" s="197" t="s">
        <v>1579</v>
      </c>
      <c r="C933" s="198"/>
      <c r="D933" s="150"/>
      <c r="E933" s="150"/>
      <c r="F933" s="150"/>
      <c r="G933" s="151"/>
      <c r="H933" s="345" t="s">
        <v>793</v>
      </c>
      <c r="I933" s="458"/>
      <c r="J933" s="318"/>
      <c r="K933" s="458"/>
    </row>
    <row r="934" spans="1:11" x14ac:dyDescent="0.25">
      <c r="A934" s="345" t="s">
        <v>211</v>
      </c>
      <c r="B934" s="201"/>
      <c r="C934" s="183" t="s">
        <v>1580</v>
      </c>
      <c r="D934" s="345" t="s">
        <v>28</v>
      </c>
      <c r="E934" s="345" t="s">
        <v>28</v>
      </c>
      <c r="F934" s="345" t="s">
        <v>13</v>
      </c>
      <c r="G934" s="345" t="s">
        <v>1486</v>
      </c>
      <c r="H934" s="345"/>
      <c r="I934" s="458">
        <f t="shared" si="38"/>
        <v>2.9629629629629627E-2</v>
      </c>
      <c r="J934" s="318">
        <v>5</v>
      </c>
      <c r="K934" s="458">
        <f t="shared" si="36"/>
        <v>5.9259259259259256E-3</v>
      </c>
    </row>
    <row r="935" spans="1:11" ht="30" x14ac:dyDescent="0.25">
      <c r="A935" s="154" t="s">
        <v>214</v>
      </c>
      <c r="B935" s="190"/>
      <c r="C935" s="163" t="s">
        <v>1581</v>
      </c>
      <c r="D935" s="180" t="s">
        <v>28</v>
      </c>
      <c r="E935" s="180" t="s">
        <v>28</v>
      </c>
      <c r="F935" s="180" t="s">
        <v>13</v>
      </c>
      <c r="G935" s="180" t="s">
        <v>1486</v>
      </c>
      <c r="H935" s="180"/>
      <c r="I935" s="458">
        <f t="shared" si="38"/>
        <v>2.9629629629629627E-2</v>
      </c>
      <c r="J935" s="318">
        <v>5</v>
      </c>
      <c r="K935" s="458">
        <f t="shared" si="36"/>
        <v>5.9259259259259256E-3</v>
      </c>
    </row>
    <row r="936" spans="1:11" x14ac:dyDescent="0.25">
      <c r="A936" s="148" t="s">
        <v>50</v>
      </c>
      <c r="B936" s="197" t="s">
        <v>1582</v>
      </c>
      <c r="C936" s="198"/>
      <c r="D936" s="150"/>
      <c r="E936" s="150"/>
      <c r="F936" s="150"/>
      <c r="G936" s="151"/>
      <c r="H936" s="345"/>
      <c r="I936" s="458"/>
      <c r="J936" s="318"/>
      <c r="K936" s="458"/>
    </row>
    <row r="937" spans="1:11" ht="30" x14ac:dyDescent="0.25">
      <c r="A937" s="148" t="s">
        <v>1583</v>
      </c>
      <c r="B937" s="197" t="s">
        <v>1584</v>
      </c>
      <c r="C937" s="198"/>
      <c r="D937" s="150"/>
      <c r="E937" s="150"/>
      <c r="F937" s="150"/>
      <c r="G937" s="151"/>
      <c r="H937" s="345" t="s">
        <v>793</v>
      </c>
      <c r="I937" s="458"/>
      <c r="J937" s="318"/>
      <c r="K937" s="458"/>
    </row>
    <row r="938" spans="1:11" ht="30" x14ac:dyDescent="0.25">
      <c r="A938" s="154">
        <v>1</v>
      </c>
      <c r="B938" s="190"/>
      <c r="C938" s="163" t="s">
        <v>1585</v>
      </c>
      <c r="D938" s="180" t="s">
        <v>28</v>
      </c>
      <c r="E938" s="180" t="s">
        <v>28</v>
      </c>
      <c r="F938" s="180" t="s">
        <v>13</v>
      </c>
      <c r="G938" s="180" t="s">
        <v>1486</v>
      </c>
      <c r="H938" s="180" t="s">
        <v>1586</v>
      </c>
      <c r="I938" s="458">
        <f t="shared" si="38"/>
        <v>2.9629629629629627E-2</v>
      </c>
      <c r="J938" s="318">
        <v>5</v>
      </c>
      <c r="K938" s="458">
        <f t="shared" si="36"/>
        <v>5.9259259259259256E-3</v>
      </c>
    </row>
    <row r="939" spans="1:11" x14ac:dyDescent="0.25">
      <c r="A939" s="345">
        <v>2</v>
      </c>
      <c r="B939" s="201"/>
      <c r="C939" s="183" t="s">
        <v>1587</v>
      </c>
      <c r="D939" s="345" t="s">
        <v>28</v>
      </c>
      <c r="E939" s="345" t="s">
        <v>28</v>
      </c>
      <c r="F939" s="345" t="s">
        <v>13</v>
      </c>
      <c r="G939" s="345" t="s">
        <v>1486</v>
      </c>
      <c r="H939" s="345"/>
      <c r="I939" s="458">
        <f t="shared" si="38"/>
        <v>2.9629629629629627E-2</v>
      </c>
      <c r="J939" s="318">
        <v>5</v>
      </c>
      <c r="K939" s="458">
        <f t="shared" si="36"/>
        <v>5.9259259259259256E-3</v>
      </c>
    </row>
    <row r="940" spans="1:11" x14ac:dyDescent="0.25">
      <c r="A940" s="148" t="s">
        <v>1588</v>
      </c>
      <c r="B940" s="197" t="s">
        <v>1566</v>
      </c>
      <c r="C940" s="198"/>
      <c r="D940" s="150"/>
      <c r="E940" s="150"/>
      <c r="F940" s="150"/>
      <c r="G940" s="151"/>
      <c r="H940" s="345"/>
      <c r="I940" s="458"/>
      <c r="J940" s="318"/>
      <c r="K940" s="458"/>
    </row>
    <row r="941" spans="1:11" ht="30" x14ac:dyDescent="0.25">
      <c r="A941" s="148">
        <v>1</v>
      </c>
      <c r="B941" s="197" t="s">
        <v>1589</v>
      </c>
      <c r="C941" s="198"/>
      <c r="D941" s="150"/>
      <c r="E941" s="150"/>
      <c r="F941" s="150"/>
      <c r="G941" s="151"/>
      <c r="H941" s="345" t="s">
        <v>793</v>
      </c>
      <c r="I941" s="458"/>
      <c r="J941" s="318"/>
      <c r="K941" s="458"/>
    </row>
    <row r="942" spans="1:11" x14ac:dyDescent="0.25">
      <c r="A942" s="154" t="s">
        <v>67</v>
      </c>
      <c r="B942" s="190"/>
      <c r="C942" s="163" t="s">
        <v>1590</v>
      </c>
      <c r="D942" s="180" t="s">
        <v>28</v>
      </c>
      <c r="E942" s="180" t="s">
        <v>28</v>
      </c>
      <c r="F942" s="180" t="s">
        <v>350</v>
      </c>
      <c r="G942" s="180" t="s">
        <v>446</v>
      </c>
      <c r="H942" s="180"/>
      <c r="I942" s="458">
        <f>1/3/45</f>
        <v>7.4074074074074068E-3</v>
      </c>
      <c r="J942" s="318">
        <v>5</v>
      </c>
      <c r="K942" s="458">
        <f t="shared" si="36"/>
        <v>1.4814814814814814E-3</v>
      </c>
    </row>
    <row r="943" spans="1:11" x14ac:dyDescent="0.25">
      <c r="A943" s="154" t="s">
        <v>80</v>
      </c>
      <c r="B943" s="190"/>
      <c r="C943" s="163" t="s">
        <v>1591</v>
      </c>
      <c r="D943" s="180" t="s">
        <v>28</v>
      </c>
      <c r="E943" s="180" t="s">
        <v>28</v>
      </c>
      <c r="F943" s="180" t="s">
        <v>350</v>
      </c>
      <c r="G943" s="180" t="s">
        <v>446</v>
      </c>
      <c r="H943" s="180"/>
      <c r="I943" s="458">
        <f t="shared" ref="I943:I950" si="39">1/3/45</f>
        <v>7.4074074074074068E-3</v>
      </c>
      <c r="J943" s="318">
        <v>5</v>
      </c>
      <c r="K943" s="458">
        <f t="shared" si="36"/>
        <v>1.4814814814814814E-3</v>
      </c>
    </row>
    <row r="944" spans="1:11" ht="30" x14ac:dyDescent="0.25">
      <c r="A944" s="345" t="s">
        <v>170</v>
      </c>
      <c r="B944" s="201"/>
      <c r="C944" s="183" t="s">
        <v>1592</v>
      </c>
      <c r="D944" s="345" t="s">
        <v>28</v>
      </c>
      <c r="E944" s="345"/>
      <c r="F944" s="345" t="s">
        <v>538</v>
      </c>
      <c r="G944" s="345" t="s">
        <v>1557</v>
      </c>
      <c r="H944" s="345"/>
      <c r="I944" s="458">
        <f t="shared" si="39"/>
        <v>7.4074074074074068E-3</v>
      </c>
      <c r="J944" s="318">
        <v>5</v>
      </c>
      <c r="K944" s="458">
        <f t="shared" si="36"/>
        <v>1.4814814814814814E-3</v>
      </c>
    </row>
    <row r="945" spans="1:11" ht="30" x14ac:dyDescent="0.25">
      <c r="A945" s="148">
        <v>2</v>
      </c>
      <c r="B945" s="197" t="s">
        <v>1593</v>
      </c>
      <c r="C945" s="198"/>
      <c r="D945" s="150"/>
      <c r="E945" s="150"/>
      <c r="F945" s="150"/>
      <c r="G945" s="151"/>
      <c r="H945" s="345" t="s">
        <v>793</v>
      </c>
      <c r="I945" s="458"/>
      <c r="J945" s="318"/>
      <c r="K945" s="458"/>
    </row>
    <row r="946" spans="1:11" x14ac:dyDescent="0.25">
      <c r="A946" s="154" t="s">
        <v>32</v>
      </c>
      <c r="B946" s="190"/>
      <c r="C946" s="163" t="s">
        <v>1594</v>
      </c>
      <c r="D946" s="180" t="s">
        <v>28</v>
      </c>
      <c r="E946" s="180"/>
      <c r="F946" s="180" t="s">
        <v>350</v>
      </c>
      <c r="G946" s="180" t="s">
        <v>446</v>
      </c>
      <c r="H946" s="180"/>
      <c r="I946" s="458">
        <f t="shared" si="39"/>
        <v>7.4074074074074068E-3</v>
      </c>
      <c r="J946" s="318">
        <v>5</v>
      </c>
      <c r="K946" s="458">
        <f t="shared" si="36"/>
        <v>1.4814814814814814E-3</v>
      </c>
    </row>
    <row r="947" spans="1:11" ht="30" x14ac:dyDescent="0.25">
      <c r="A947" s="345" t="s">
        <v>90</v>
      </c>
      <c r="B947" s="201"/>
      <c r="C947" s="183" t="s">
        <v>1595</v>
      </c>
      <c r="D947" s="345" t="s">
        <v>28</v>
      </c>
      <c r="E947" s="345"/>
      <c r="F947" s="345" t="s">
        <v>538</v>
      </c>
      <c r="G947" s="345">
        <v>1</v>
      </c>
      <c r="H947" s="345"/>
      <c r="I947" s="458">
        <f t="shared" si="39"/>
        <v>7.4074074074074068E-3</v>
      </c>
      <c r="J947" s="318">
        <v>5</v>
      </c>
      <c r="K947" s="458">
        <f t="shared" si="36"/>
        <v>1.4814814814814814E-3</v>
      </c>
    </row>
    <row r="948" spans="1:11" ht="30" x14ac:dyDescent="0.25">
      <c r="A948" s="148">
        <v>3</v>
      </c>
      <c r="B948" s="197" t="s">
        <v>1596</v>
      </c>
      <c r="C948" s="198"/>
      <c r="D948" s="150"/>
      <c r="E948" s="150"/>
      <c r="F948" s="150"/>
      <c r="G948" s="151"/>
      <c r="H948" s="345" t="s">
        <v>793</v>
      </c>
      <c r="I948" s="458"/>
      <c r="J948" s="318"/>
      <c r="K948" s="458"/>
    </row>
    <row r="949" spans="1:11" x14ac:dyDescent="0.25">
      <c r="A949" s="154" t="s">
        <v>103</v>
      </c>
      <c r="B949" s="190"/>
      <c r="C949" s="163" t="s">
        <v>1597</v>
      </c>
      <c r="D949" s="180" t="s">
        <v>28</v>
      </c>
      <c r="E949" s="180" t="s">
        <v>28</v>
      </c>
      <c r="F949" s="180" t="s">
        <v>350</v>
      </c>
      <c r="G949" s="180" t="s">
        <v>1598</v>
      </c>
      <c r="H949" s="180"/>
      <c r="I949" s="458">
        <f t="shared" si="39"/>
        <v>7.4074074074074068E-3</v>
      </c>
      <c r="J949" s="318">
        <v>5</v>
      </c>
      <c r="K949" s="458">
        <f t="shared" ref="K949:K970" si="40">I949/J949</f>
        <v>1.4814814814814814E-3</v>
      </c>
    </row>
    <row r="950" spans="1:11" ht="30" x14ac:dyDescent="0.25">
      <c r="A950" s="345" t="s">
        <v>192</v>
      </c>
      <c r="B950" s="201"/>
      <c r="C950" s="183" t="s">
        <v>1592</v>
      </c>
      <c r="D950" s="345" t="s">
        <v>28</v>
      </c>
      <c r="E950" s="345"/>
      <c r="F950" s="345" t="s">
        <v>538</v>
      </c>
      <c r="G950" s="345" t="s">
        <v>1557</v>
      </c>
      <c r="H950" s="345"/>
      <c r="I950" s="458">
        <f t="shared" si="39"/>
        <v>7.4074074074074068E-3</v>
      </c>
      <c r="J950" s="318">
        <v>5</v>
      </c>
      <c r="K950" s="458">
        <f t="shared" si="40"/>
        <v>1.4814814814814814E-3</v>
      </c>
    </row>
    <row r="951" spans="1:11" ht="30" x14ac:dyDescent="0.25">
      <c r="A951" s="148">
        <v>4</v>
      </c>
      <c r="B951" s="197" t="s">
        <v>1599</v>
      </c>
      <c r="C951" s="198"/>
      <c r="D951" s="150"/>
      <c r="E951" s="150"/>
      <c r="F951" s="150"/>
      <c r="G951" s="151"/>
      <c r="H951" s="345" t="s">
        <v>793</v>
      </c>
      <c r="I951" s="458"/>
      <c r="J951" s="318"/>
      <c r="K951" s="458"/>
    </row>
    <row r="952" spans="1:11" ht="30" x14ac:dyDescent="0.25">
      <c r="A952" s="154" t="s">
        <v>198</v>
      </c>
      <c r="B952" s="190"/>
      <c r="C952" s="163" t="s">
        <v>1600</v>
      </c>
      <c r="D952" s="180" t="s">
        <v>28</v>
      </c>
      <c r="E952" s="180" t="s">
        <v>28</v>
      </c>
      <c r="F952" s="180" t="s">
        <v>13</v>
      </c>
      <c r="G952" s="180" t="s">
        <v>1486</v>
      </c>
      <c r="H952" s="180"/>
      <c r="I952" s="458">
        <f>4/3/45</f>
        <v>2.9629629629629627E-2</v>
      </c>
      <c r="J952" s="318">
        <v>5</v>
      </c>
      <c r="K952" s="458">
        <f t="shared" si="40"/>
        <v>5.9259259259259256E-3</v>
      </c>
    </row>
    <row r="953" spans="1:11" x14ac:dyDescent="0.25">
      <c r="A953" s="148" t="s">
        <v>132</v>
      </c>
      <c r="B953" s="197" t="s">
        <v>1601</v>
      </c>
      <c r="C953" s="198"/>
      <c r="D953" s="150"/>
      <c r="E953" s="150"/>
      <c r="F953" s="150"/>
      <c r="G953" s="151"/>
      <c r="H953" s="345"/>
      <c r="I953" s="458"/>
      <c r="J953" s="318"/>
      <c r="K953" s="458"/>
    </row>
    <row r="954" spans="1:11" x14ac:dyDescent="0.25">
      <c r="A954" s="148" t="s">
        <v>1602</v>
      </c>
      <c r="B954" s="197" t="s">
        <v>2865</v>
      </c>
      <c r="C954" s="198"/>
      <c r="D954" s="150"/>
      <c r="E954" s="150"/>
      <c r="F954" s="150"/>
      <c r="G954" s="151"/>
      <c r="H954" s="345"/>
      <c r="I954" s="458"/>
      <c r="J954" s="318"/>
      <c r="K954" s="458"/>
    </row>
    <row r="955" spans="1:11" x14ac:dyDescent="0.25">
      <c r="A955" s="148" t="s">
        <v>1603</v>
      </c>
      <c r="B955" s="197" t="s">
        <v>1604</v>
      </c>
      <c r="C955" s="198"/>
      <c r="D955" s="150"/>
      <c r="E955" s="150"/>
      <c r="F955" s="150"/>
      <c r="G955" s="151"/>
      <c r="H955" s="345"/>
      <c r="I955" s="458"/>
      <c r="J955" s="318"/>
      <c r="K955" s="458"/>
    </row>
    <row r="956" spans="1:11" ht="30" x14ac:dyDescent="0.25">
      <c r="A956" s="148">
        <v>1</v>
      </c>
      <c r="B956" s="197" t="s">
        <v>1605</v>
      </c>
      <c r="C956" s="198"/>
      <c r="D956" s="150"/>
      <c r="E956" s="150"/>
      <c r="F956" s="150"/>
      <c r="G956" s="151"/>
      <c r="H956" s="345" t="s">
        <v>793</v>
      </c>
      <c r="I956" s="458"/>
      <c r="J956" s="318"/>
      <c r="K956" s="458"/>
    </row>
    <row r="957" spans="1:11" x14ac:dyDescent="0.25">
      <c r="A957" s="154" t="s">
        <v>67</v>
      </c>
      <c r="B957" s="190"/>
      <c r="C957" s="163" t="s">
        <v>1606</v>
      </c>
      <c r="D957" s="180" t="s">
        <v>28</v>
      </c>
      <c r="E957" s="180" t="s">
        <v>28</v>
      </c>
      <c r="F957" s="180" t="s">
        <v>13</v>
      </c>
      <c r="G957" s="180" t="s">
        <v>1495</v>
      </c>
      <c r="H957" s="180"/>
      <c r="I957" s="458">
        <f>2/3/45</f>
        <v>1.4814814814814814E-2</v>
      </c>
      <c r="J957" s="318">
        <v>5</v>
      </c>
      <c r="K957" s="458">
        <f t="shared" si="40"/>
        <v>2.9629629629629628E-3</v>
      </c>
    </row>
    <row r="958" spans="1:11" x14ac:dyDescent="0.25">
      <c r="A958" s="345" t="s">
        <v>80</v>
      </c>
      <c r="B958" s="201"/>
      <c r="C958" s="183" t="s">
        <v>549</v>
      </c>
      <c r="D958" s="345" t="s">
        <v>28</v>
      </c>
      <c r="E958" s="345" t="s">
        <v>28</v>
      </c>
      <c r="F958" s="345" t="s">
        <v>65</v>
      </c>
      <c r="G958" s="345" t="s">
        <v>1486</v>
      </c>
      <c r="H958" s="345"/>
      <c r="I958" s="458">
        <f t="shared" ref="I958:I970" si="41">4/3/45</f>
        <v>2.9629629629629627E-2</v>
      </c>
      <c r="J958" s="318">
        <v>5</v>
      </c>
      <c r="K958" s="458">
        <f t="shared" si="40"/>
        <v>5.9259259259259256E-3</v>
      </c>
    </row>
    <row r="959" spans="1:11" x14ac:dyDescent="0.25">
      <c r="A959" s="345" t="s">
        <v>170</v>
      </c>
      <c r="B959" s="201"/>
      <c r="C959" s="183" t="s">
        <v>1607</v>
      </c>
      <c r="D959" s="345" t="s">
        <v>28</v>
      </c>
      <c r="E959" s="345" t="s">
        <v>28</v>
      </c>
      <c r="F959" s="345" t="s">
        <v>639</v>
      </c>
      <c r="G959" s="345" t="s">
        <v>1486</v>
      </c>
      <c r="H959" s="345"/>
      <c r="I959" s="458">
        <f t="shared" si="41"/>
        <v>2.9629629629629627E-2</v>
      </c>
      <c r="J959" s="318">
        <v>5</v>
      </c>
      <c r="K959" s="458">
        <f t="shared" si="40"/>
        <v>5.9259259259259256E-3</v>
      </c>
    </row>
    <row r="960" spans="1:11" ht="30" x14ac:dyDescent="0.25">
      <c r="A960" s="148">
        <v>2</v>
      </c>
      <c r="B960" s="197" t="s">
        <v>1608</v>
      </c>
      <c r="C960" s="198"/>
      <c r="D960" s="150"/>
      <c r="E960" s="150"/>
      <c r="F960" s="150"/>
      <c r="G960" s="151"/>
      <c r="H960" s="345" t="s">
        <v>793</v>
      </c>
      <c r="I960" s="458"/>
      <c r="J960" s="318"/>
      <c r="K960" s="458"/>
    </row>
    <row r="961" spans="1:11" x14ac:dyDescent="0.25">
      <c r="A961" s="154" t="s">
        <v>32</v>
      </c>
      <c r="B961" s="190"/>
      <c r="C961" s="163" t="s">
        <v>1609</v>
      </c>
      <c r="D961" s="180" t="s">
        <v>28</v>
      </c>
      <c r="E961" s="180" t="s">
        <v>28</v>
      </c>
      <c r="F961" s="180" t="s">
        <v>13</v>
      </c>
      <c r="G961" s="180" t="s">
        <v>1486</v>
      </c>
      <c r="H961" s="180"/>
      <c r="I961" s="458">
        <f t="shared" si="41"/>
        <v>2.9629629629629627E-2</v>
      </c>
      <c r="J961" s="318">
        <v>5</v>
      </c>
      <c r="K961" s="458">
        <f t="shared" si="40"/>
        <v>5.9259259259259256E-3</v>
      </c>
    </row>
    <row r="962" spans="1:11" x14ac:dyDescent="0.25">
      <c r="A962" s="154" t="s">
        <v>90</v>
      </c>
      <c r="B962" s="190"/>
      <c r="C962" s="183" t="s">
        <v>1610</v>
      </c>
      <c r="D962" s="180" t="s">
        <v>28</v>
      </c>
      <c r="E962" s="180" t="s">
        <v>28</v>
      </c>
      <c r="F962" s="180" t="s">
        <v>13</v>
      </c>
      <c r="G962" s="180" t="s">
        <v>1486</v>
      </c>
      <c r="H962" s="180"/>
      <c r="I962" s="458">
        <f t="shared" si="41"/>
        <v>2.9629629629629627E-2</v>
      </c>
      <c r="J962" s="318">
        <v>5</v>
      </c>
      <c r="K962" s="458">
        <f t="shared" si="40"/>
        <v>5.9259259259259256E-3</v>
      </c>
    </row>
    <row r="963" spans="1:11" x14ac:dyDescent="0.25">
      <c r="A963" s="154" t="s">
        <v>94</v>
      </c>
      <c r="B963" s="190"/>
      <c r="C963" s="183" t="s">
        <v>1611</v>
      </c>
      <c r="D963" s="180" t="s">
        <v>28</v>
      </c>
      <c r="E963" s="180" t="s">
        <v>28</v>
      </c>
      <c r="F963" s="180" t="s">
        <v>13</v>
      </c>
      <c r="G963" s="180" t="s">
        <v>1486</v>
      </c>
      <c r="H963" s="180"/>
      <c r="I963" s="458">
        <f t="shared" si="41"/>
        <v>2.9629629629629627E-2</v>
      </c>
      <c r="J963" s="318">
        <v>5</v>
      </c>
      <c r="K963" s="458">
        <f t="shared" si="40"/>
        <v>5.9259259259259256E-3</v>
      </c>
    </row>
    <row r="964" spans="1:11" ht="30" x14ac:dyDescent="0.25">
      <c r="A964" s="148">
        <v>3</v>
      </c>
      <c r="B964" s="197" t="s">
        <v>1612</v>
      </c>
      <c r="C964" s="198"/>
      <c r="D964" s="150"/>
      <c r="E964" s="150"/>
      <c r="F964" s="150"/>
      <c r="G964" s="151"/>
      <c r="H964" s="345" t="s">
        <v>793</v>
      </c>
      <c r="I964" s="458"/>
      <c r="J964" s="318"/>
      <c r="K964" s="458"/>
    </row>
    <row r="965" spans="1:11" x14ac:dyDescent="0.25">
      <c r="A965" s="345" t="s">
        <v>103</v>
      </c>
      <c r="B965" s="201"/>
      <c r="C965" s="183" t="s">
        <v>1613</v>
      </c>
      <c r="D965" s="345" t="s">
        <v>28</v>
      </c>
      <c r="E965" s="345" t="s">
        <v>28</v>
      </c>
      <c r="F965" s="345" t="s">
        <v>65</v>
      </c>
      <c r="G965" s="345" t="s">
        <v>1486</v>
      </c>
      <c r="H965" s="345"/>
      <c r="I965" s="458">
        <f t="shared" si="41"/>
        <v>2.9629629629629627E-2</v>
      </c>
      <c r="J965" s="318">
        <v>5</v>
      </c>
      <c r="K965" s="458">
        <f t="shared" si="40"/>
        <v>5.9259259259259256E-3</v>
      </c>
    </row>
    <row r="966" spans="1:11" x14ac:dyDescent="0.25">
      <c r="A966" s="345" t="s">
        <v>192</v>
      </c>
      <c r="B966" s="201"/>
      <c r="C966" s="183" t="s">
        <v>1614</v>
      </c>
      <c r="D966" s="345" t="s">
        <v>28</v>
      </c>
      <c r="E966" s="345" t="s">
        <v>28</v>
      </c>
      <c r="F966" s="345" t="s">
        <v>13</v>
      </c>
      <c r="G966" s="345" t="s">
        <v>1486</v>
      </c>
      <c r="H966" s="345"/>
      <c r="I966" s="458">
        <f t="shared" si="41"/>
        <v>2.9629629629629627E-2</v>
      </c>
      <c r="J966" s="318">
        <v>5</v>
      </c>
      <c r="K966" s="458">
        <f t="shared" si="40"/>
        <v>5.9259259259259256E-3</v>
      </c>
    </row>
    <row r="967" spans="1:11" x14ac:dyDescent="0.25">
      <c r="A967" s="154" t="s">
        <v>195</v>
      </c>
      <c r="B967" s="190"/>
      <c r="C967" s="163" t="s">
        <v>1615</v>
      </c>
      <c r="D967" s="180" t="s">
        <v>28</v>
      </c>
      <c r="E967" s="180" t="s">
        <v>28</v>
      </c>
      <c r="F967" s="180" t="s">
        <v>13</v>
      </c>
      <c r="G967" s="180" t="s">
        <v>1486</v>
      </c>
      <c r="H967" s="180"/>
      <c r="I967" s="458">
        <f t="shared" si="41"/>
        <v>2.9629629629629627E-2</v>
      </c>
      <c r="J967" s="318">
        <v>5</v>
      </c>
      <c r="K967" s="458">
        <f t="shared" si="40"/>
        <v>5.9259259259259256E-3</v>
      </c>
    </row>
    <row r="968" spans="1:11" ht="30" x14ac:dyDescent="0.25">
      <c r="A968" s="148">
        <v>4</v>
      </c>
      <c r="B968" s="197" t="s">
        <v>1616</v>
      </c>
      <c r="C968" s="198"/>
      <c r="D968" s="150"/>
      <c r="E968" s="150"/>
      <c r="F968" s="150"/>
      <c r="G968" s="151"/>
      <c r="H968" s="345" t="s">
        <v>793</v>
      </c>
      <c r="I968" s="458"/>
      <c r="J968" s="318"/>
      <c r="K968" s="458"/>
    </row>
    <row r="969" spans="1:11" x14ac:dyDescent="0.25">
      <c r="A969" s="154" t="s">
        <v>198</v>
      </c>
      <c r="B969" s="190"/>
      <c r="C969" s="163" t="s">
        <v>1617</v>
      </c>
      <c r="D969" s="180" t="s">
        <v>28</v>
      </c>
      <c r="E969" s="180" t="s">
        <v>28</v>
      </c>
      <c r="F969" s="180" t="s">
        <v>13</v>
      </c>
      <c r="G969" s="180" t="s">
        <v>1486</v>
      </c>
      <c r="H969" s="180"/>
      <c r="I969" s="458">
        <f t="shared" si="41"/>
        <v>2.9629629629629627E-2</v>
      </c>
      <c r="J969" s="318">
        <v>5</v>
      </c>
      <c r="K969" s="458">
        <f t="shared" si="40"/>
        <v>5.9259259259259256E-3</v>
      </c>
    </row>
    <row r="970" spans="1:11" x14ac:dyDescent="0.25">
      <c r="A970" s="345" t="s">
        <v>201</v>
      </c>
      <c r="B970" s="201"/>
      <c r="C970" s="183" t="s">
        <v>1618</v>
      </c>
      <c r="D970" s="345" t="s">
        <v>28</v>
      </c>
      <c r="E970" s="345" t="s">
        <v>28</v>
      </c>
      <c r="F970" s="345" t="s">
        <v>639</v>
      </c>
      <c r="G970" s="345" t="s">
        <v>1486</v>
      </c>
      <c r="H970" s="345"/>
      <c r="I970" s="458">
        <f t="shared" si="41"/>
        <v>2.9629629629629627E-2</v>
      </c>
      <c r="J970" s="318">
        <v>5</v>
      </c>
      <c r="K970" s="458">
        <f t="shared" si="40"/>
        <v>5.9259259259259256E-3</v>
      </c>
    </row>
    <row r="972" spans="1:11" x14ac:dyDescent="0.25">
      <c r="A972" s="344" t="s">
        <v>1619</v>
      </c>
      <c r="B972" s="319"/>
      <c r="C972" s="319"/>
      <c r="D972" s="326"/>
      <c r="E972" s="326"/>
      <c r="F972" s="326"/>
      <c r="G972" s="326"/>
      <c r="H972" s="326"/>
      <c r="I972" s="457"/>
      <c r="J972" s="327"/>
      <c r="K972" s="457"/>
    </row>
    <row r="973" spans="1:11" x14ac:dyDescent="0.25">
      <c r="A973" s="37" t="s">
        <v>1620</v>
      </c>
    </row>
    <row r="974" spans="1:11" ht="28.5" customHeight="1" x14ac:dyDescent="0.25">
      <c r="A974" s="483" t="s">
        <v>0</v>
      </c>
      <c r="B974" s="483" t="s">
        <v>20</v>
      </c>
      <c r="C974" s="483" t="s">
        <v>1</v>
      </c>
      <c r="D974" s="485" t="s">
        <v>2</v>
      </c>
      <c r="E974" s="486"/>
      <c r="F974" s="483" t="s">
        <v>37</v>
      </c>
      <c r="G974" s="483" t="s">
        <v>38</v>
      </c>
      <c r="H974" s="483" t="s">
        <v>3</v>
      </c>
      <c r="I974" s="479" t="s">
        <v>3193</v>
      </c>
      <c r="J974" s="481" t="s">
        <v>3189</v>
      </c>
      <c r="K974" s="479" t="s">
        <v>3190</v>
      </c>
    </row>
    <row r="975" spans="1:11" ht="29.25" customHeight="1" x14ac:dyDescent="0.25">
      <c r="A975" s="484"/>
      <c r="B975" s="484"/>
      <c r="C975" s="484"/>
      <c r="D975" s="135" t="s">
        <v>39</v>
      </c>
      <c r="E975" s="135" t="s">
        <v>4</v>
      </c>
      <c r="F975" s="484"/>
      <c r="G975" s="484"/>
      <c r="H975" s="484"/>
      <c r="I975" s="480"/>
      <c r="J975" s="482"/>
      <c r="K975" s="480"/>
    </row>
    <row r="976" spans="1:11" x14ac:dyDescent="0.25">
      <c r="A976" s="170" t="s">
        <v>40</v>
      </c>
      <c r="B976" s="197" t="s">
        <v>470</v>
      </c>
      <c r="C976" s="198"/>
      <c r="D976" s="150"/>
      <c r="E976" s="150"/>
      <c r="F976" s="150"/>
      <c r="G976" s="150"/>
      <c r="H976" s="151"/>
      <c r="I976" s="458"/>
      <c r="J976" s="318"/>
      <c r="K976" s="458"/>
    </row>
    <row r="977" spans="1:11" x14ac:dyDescent="0.25">
      <c r="A977" s="154">
        <v>1</v>
      </c>
      <c r="B977" s="232"/>
      <c r="C977" s="163" t="s">
        <v>471</v>
      </c>
      <c r="D977" s="180" t="s">
        <v>28</v>
      </c>
      <c r="E977" s="269"/>
      <c r="F977" s="180" t="s">
        <v>13</v>
      </c>
      <c r="G977" s="180">
        <v>1</v>
      </c>
      <c r="H977" s="172"/>
      <c r="I977" s="458">
        <f>G977/12/45</f>
        <v>1.8518518518518517E-3</v>
      </c>
      <c r="J977" s="318">
        <v>5</v>
      </c>
      <c r="K977" s="458">
        <f t="shared" ref="K977:K1012" si="42">I977/J977</f>
        <v>3.7037037037037035E-4</v>
      </c>
    </row>
    <row r="978" spans="1:11" ht="90" x14ac:dyDescent="0.25">
      <c r="A978" s="154">
        <v>2</v>
      </c>
      <c r="B978" s="232"/>
      <c r="C978" s="163" t="s">
        <v>472</v>
      </c>
      <c r="D978" s="269"/>
      <c r="E978" s="345" t="s">
        <v>28</v>
      </c>
      <c r="F978" s="180" t="s">
        <v>13</v>
      </c>
      <c r="G978" s="180" t="s">
        <v>1621</v>
      </c>
      <c r="H978" s="180" t="s">
        <v>1622</v>
      </c>
      <c r="I978" s="458">
        <f>45/2/12/45</f>
        <v>4.1666666666666664E-2</v>
      </c>
      <c r="J978" s="318">
        <v>5</v>
      </c>
      <c r="K978" s="458">
        <f t="shared" si="42"/>
        <v>8.3333333333333332E-3</v>
      </c>
    </row>
    <row r="979" spans="1:11" x14ac:dyDescent="0.25">
      <c r="A979" s="154">
        <v>3</v>
      </c>
      <c r="B979" s="232"/>
      <c r="C979" s="163" t="s">
        <v>1623</v>
      </c>
      <c r="D979" s="180" t="s">
        <v>28</v>
      </c>
      <c r="E979" s="345" t="s">
        <v>28</v>
      </c>
      <c r="F979" s="180" t="s">
        <v>13</v>
      </c>
      <c r="G979" s="180">
        <v>1</v>
      </c>
      <c r="H979" s="172"/>
      <c r="I979" s="458">
        <f>G979/12/45</f>
        <v>1.8518518518518517E-3</v>
      </c>
      <c r="J979" s="318">
        <v>5</v>
      </c>
      <c r="K979" s="458">
        <f t="shared" si="42"/>
        <v>3.7037037037037035E-4</v>
      </c>
    </row>
    <row r="980" spans="1:11" ht="30" x14ac:dyDescent="0.25">
      <c r="A980" s="154">
        <v>4</v>
      </c>
      <c r="B980" s="232"/>
      <c r="C980" s="163" t="s">
        <v>475</v>
      </c>
      <c r="D980" s="180" t="s">
        <v>28</v>
      </c>
      <c r="E980" s="345" t="s">
        <v>28</v>
      </c>
      <c r="F980" s="180" t="s">
        <v>13</v>
      </c>
      <c r="G980" s="180">
        <v>1</v>
      </c>
      <c r="H980" s="172"/>
      <c r="I980" s="458">
        <f t="shared" ref="I980:I996" si="43">G980/12/45</f>
        <v>1.8518518518518517E-3</v>
      </c>
      <c r="J980" s="318">
        <v>5</v>
      </c>
      <c r="K980" s="458">
        <f t="shared" si="42"/>
        <v>3.7037037037037035E-4</v>
      </c>
    </row>
    <row r="981" spans="1:11" ht="60" x14ac:dyDescent="0.25">
      <c r="A981" s="154">
        <v>5</v>
      </c>
      <c r="B981" s="232"/>
      <c r="C981" s="163" t="s">
        <v>476</v>
      </c>
      <c r="D981" s="180" t="s">
        <v>28</v>
      </c>
      <c r="E981" s="345" t="s">
        <v>28</v>
      </c>
      <c r="F981" s="180" t="s">
        <v>13</v>
      </c>
      <c r="G981" s="172"/>
      <c r="H981" s="180" t="s">
        <v>2866</v>
      </c>
      <c r="I981" s="458">
        <f>45/2/12/45</f>
        <v>4.1666666666666664E-2</v>
      </c>
      <c r="J981" s="318">
        <v>5</v>
      </c>
      <c r="K981" s="458">
        <f t="shared" si="42"/>
        <v>8.3333333333333332E-3</v>
      </c>
    </row>
    <row r="982" spans="1:11" ht="30" x14ac:dyDescent="0.25">
      <c r="A982" s="154">
        <v>6</v>
      </c>
      <c r="B982" s="232"/>
      <c r="C982" s="163" t="s">
        <v>478</v>
      </c>
      <c r="D982" s="180" t="s">
        <v>28</v>
      </c>
      <c r="E982" s="345" t="s">
        <v>28</v>
      </c>
      <c r="F982" s="180" t="s">
        <v>479</v>
      </c>
      <c r="G982" s="180">
        <v>1</v>
      </c>
      <c r="H982" s="172"/>
      <c r="I982" s="458">
        <f t="shared" si="43"/>
        <v>1.8518518518518517E-3</v>
      </c>
      <c r="J982" s="318">
        <v>5</v>
      </c>
      <c r="K982" s="458">
        <f t="shared" si="42"/>
        <v>3.7037037037037035E-4</v>
      </c>
    </row>
    <row r="983" spans="1:11" x14ac:dyDescent="0.25">
      <c r="A983" s="345">
        <v>7</v>
      </c>
      <c r="B983" s="260"/>
      <c r="C983" s="183" t="s">
        <v>1624</v>
      </c>
      <c r="D983" s="345" t="s">
        <v>28</v>
      </c>
      <c r="E983" s="170"/>
      <c r="F983" s="345" t="s">
        <v>65</v>
      </c>
      <c r="G983" s="345">
        <v>1</v>
      </c>
      <c r="H983" s="162"/>
      <c r="I983" s="458">
        <f t="shared" si="43"/>
        <v>1.8518518518518517E-3</v>
      </c>
      <c r="J983" s="318">
        <v>5</v>
      </c>
      <c r="K983" s="458">
        <f t="shared" si="42"/>
        <v>3.7037037037037035E-4</v>
      </c>
    </row>
    <row r="984" spans="1:11" x14ac:dyDescent="0.25">
      <c r="A984" s="345">
        <v>8</v>
      </c>
      <c r="B984" s="260"/>
      <c r="C984" s="183" t="s">
        <v>481</v>
      </c>
      <c r="D984" s="345" t="s">
        <v>28</v>
      </c>
      <c r="E984" s="345" t="s">
        <v>28</v>
      </c>
      <c r="F984" s="345" t="s">
        <v>34</v>
      </c>
      <c r="G984" s="345">
        <v>1</v>
      </c>
      <c r="H984" s="162"/>
      <c r="I984" s="458">
        <f t="shared" si="43"/>
        <v>1.8518518518518517E-3</v>
      </c>
      <c r="J984" s="318">
        <v>5</v>
      </c>
      <c r="K984" s="458">
        <f t="shared" si="42"/>
        <v>3.7037037037037035E-4</v>
      </c>
    </row>
    <row r="985" spans="1:11" x14ac:dyDescent="0.25">
      <c r="A985" s="154">
        <v>9</v>
      </c>
      <c r="B985" s="232"/>
      <c r="C985" s="163" t="s">
        <v>142</v>
      </c>
      <c r="D985" s="345" t="s">
        <v>28</v>
      </c>
      <c r="E985" s="345" t="s">
        <v>28</v>
      </c>
      <c r="F985" s="180" t="s">
        <v>34</v>
      </c>
      <c r="G985" s="180">
        <v>1</v>
      </c>
      <c r="H985" s="172"/>
      <c r="I985" s="458">
        <f t="shared" si="43"/>
        <v>1.8518518518518517E-3</v>
      </c>
      <c r="J985" s="318">
        <v>5</v>
      </c>
      <c r="K985" s="458">
        <f t="shared" si="42"/>
        <v>3.7037037037037035E-4</v>
      </c>
    </row>
    <row r="986" spans="1:11" x14ac:dyDescent="0.25">
      <c r="A986" s="154">
        <v>10</v>
      </c>
      <c r="B986" s="232"/>
      <c r="C986" s="163" t="s">
        <v>1625</v>
      </c>
      <c r="D986" s="345" t="s">
        <v>28</v>
      </c>
      <c r="E986" s="345" t="s">
        <v>28</v>
      </c>
      <c r="F986" s="172"/>
      <c r="G986" s="172"/>
      <c r="H986" s="172"/>
      <c r="I986" s="458">
        <f>2/12/45</f>
        <v>3.7037037037037034E-3</v>
      </c>
      <c r="J986" s="318">
        <v>5</v>
      </c>
      <c r="K986" s="458">
        <f t="shared" si="42"/>
        <v>7.407407407407407E-4</v>
      </c>
    </row>
    <row r="987" spans="1:11" x14ac:dyDescent="0.25">
      <c r="A987" s="345">
        <v>11</v>
      </c>
      <c r="B987" s="260"/>
      <c r="C987" s="183" t="s">
        <v>483</v>
      </c>
      <c r="D987" s="345" t="s">
        <v>28</v>
      </c>
      <c r="E987" s="345"/>
      <c r="F987" s="345" t="s">
        <v>65</v>
      </c>
      <c r="G987" s="345">
        <v>1</v>
      </c>
      <c r="H987" s="162"/>
      <c r="I987" s="458">
        <f t="shared" si="43"/>
        <v>1.8518518518518517E-3</v>
      </c>
      <c r="J987" s="318">
        <v>5</v>
      </c>
      <c r="K987" s="458">
        <f t="shared" si="42"/>
        <v>3.7037037037037035E-4</v>
      </c>
    </row>
    <row r="988" spans="1:11" ht="30" x14ac:dyDescent="0.25">
      <c r="A988" s="345">
        <v>12</v>
      </c>
      <c r="B988" s="260"/>
      <c r="C988" s="183" t="s">
        <v>484</v>
      </c>
      <c r="D988" s="345" t="s">
        <v>28</v>
      </c>
      <c r="E988" s="345" t="s">
        <v>28</v>
      </c>
      <c r="F988" s="345" t="s">
        <v>13</v>
      </c>
      <c r="G988" s="345">
        <v>1</v>
      </c>
      <c r="H988" s="162"/>
      <c r="I988" s="458">
        <f t="shared" si="43"/>
        <v>1.8518518518518517E-3</v>
      </c>
      <c r="J988" s="318">
        <v>5</v>
      </c>
      <c r="K988" s="458">
        <f t="shared" si="42"/>
        <v>3.7037037037037035E-4</v>
      </c>
    </row>
    <row r="989" spans="1:11" x14ac:dyDescent="0.25">
      <c r="A989" s="345">
        <v>13</v>
      </c>
      <c r="B989" s="260"/>
      <c r="C989" s="183" t="s">
        <v>485</v>
      </c>
      <c r="D989" s="345" t="s">
        <v>28</v>
      </c>
      <c r="E989" s="345" t="s">
        <v>28</v>
      </c>
      <c r="F989" s="345" t="s">
        <v>65</v>
      </c>
      <c r="G989" s="345">
        <v>1</v>
      </c>
      <c r="H989" s="162"/>
      <c r="I989" s="458">
        <f t="shared" si="43"/>
        <v>1.8518518518518517E-3</v>
      </c>
      <c r="J989" s="318">
        <v>5</v>
      </c>
      <c r="K989" s="458">
        <f t="shared" si="42"/>
        <v>3.7037037037037035E-4</v>
      </c>
    </row>
    <row r="990" spans="1:11" x14ac:dyDescent="0.25">
      <c r="A990" s="148" t="s">
        <v>50</v>
      </c>
      <c r="B990" s="197" t="s">
        <v>35</v>
      </c>
      <c r="C990" s="198"/>
      <c r="D990" s="150"/>
      <c r="E990" s="150"/>
      <c r="F990" s="150"/>
      <c r="G990" s="150"/>
      <c r="H990" s="151"/>
      <c r="I990" s="458"/>
      <c r="J990" s="318"/>
      <c r="K990" s="458"/>
    </row>
    <row r="991" spans="1:11" x14ac:dyDescent="0.25">
      <c r="A991" s="148">
        <v>1</v>
      </c>
      <c r="B991" s="197" t="s">
        <v>486</v>
      </c>
      <c r="C991" s="198"/>
      <c r="D991" s="150"/>
      <c r="E991" s="150"/>
      <c r="F991" s="150"/>
      <c r="G991" s="150"/>
      <c r="H991" s="151"/>
      <c r="I991" s="458"/>
      <c r="J991" s="318"/>
      <c r="K991" s="458"/>
    </row>
    <row r="992" spans="1:11" ht="30" x14ac:dyDescent="0.25">
      <c r="A992" s="154" t="s">
        <v>67</v>
      </c>
      <c r="B992" s="232"/>
      <c r="C992" s="163" t="s">
        <v>487</v>
      </c>
      <c r="D992" s="345" t="s">
        <v>28</v>
      </c>
      <c r="E992" s="345" t="s">
        <v>28</v>
      </c>
      <c r="F992" s="180" t="s">
        <v>13</v>
      </c>
      <c r="G992" s="180">
        <v>1</v>
      </c>
      <c r="H992" s="180" t="s">
        <v>488</v>
      </c>
      <c r="I992" s="458">
        <f t="shared" si="43"/>
        <v>1.8518518518518517E-3</v>
      </c>
      <c r="J992" s="318">
        <v>5</v>
      </c>
      <c r="K992" s="458">
        <f t="shared" si="42"/>
        <v>3.7037037037037035E-4</v>
      </c>
    </row>
    <row r="993" spans="1:11" ht="30" x14ac:dyDescent="0.25">
      <c r="A993" s="154" t="s">
        <v>80</v>
      </c>
      <c r="B993" s="232"/>
      <c r="C993" s="163" t="s">
        <v>489</v>
      </c>
      <c r="D993" s="345" t="s">
        <v>28</v>
      </c>
      <c r="E993" s="345" t="s">
        <v>28</v>
      </c>
      <c r="F993" s="180" t="s">
        <v>13</v>
      </c>
      <c r="G993" s="180">
        <v>1</v>
      </c>
      <c r="H993" s="180" t="s">
        <v>488</v>
      </c>
      <c r="I993" s="458">
        <f t="shared" si="43"/>
        <v>1.8518518518518517E-3</v>
      </c>
      <c r="J993" s="318">
        <v>5</v>
      </c>
      <c r="K993" s="458">
        <f t="shared" si="42"/>
        <v>3.7037037037037035E-4</v>
      </c>
    </row>
    <row r="994" spans="1:11" ht="30" x14ac:dyDescent="0.25">
      <c r="A994" s="154" t="s">
        <v>170</v>
      </c>
      <c r="B994" s="232"/>
      <c r="C994" s="163" t="s">
        <v>490</v>
      </c>
      <c r="D994" s="345" t="s">
        <v>28</v>
      </c>
      <c r="E994" s="345" t="s">
        <v>28</v>
      </c>
      <c r="F994" s="180" t="s">
        <v>13</v>
      </c>
      <c r="G994" s="180">
        <v>1</v>
      </c>
      <c r="H994" s="180" t="s">
        <v>488</v>
      </c>
      <c r="I994" s="458">
        <f t="shared" si="43"/>
        <v>1.8518518518518517E-3</v>
      </c>
      <c r="J994" s="318">
        <v>5</v>
      </c>
      <c r="K994" s="458">
        <f t="shared" si="42"/>
        <v>3.7037037037037035E-4</v>
      </c>
    </row>
    <row r="995" spans="1:11" ht="30" x14ac:dyDescent="0.25">
      <c r="A995" s="345" t="s">
        <v>174</v>
      </c>
      <c r="B995" s="260"/>
      <c r="C995" s="183" t="s">
        <v>491</v>
      </c>
      <c r="D995" s="345" t="s">
        <v>28</v>
      </c>
      <c r="E995" s="345" t="s">
        <v>28</v>
      </c>
      <c r="F995" s="345" t="s">
        <v>13</v>
      </c>
      <c r="G995" s="345">
        <v>1</v>
      </c>
      <c r="H995" s="345" t="s">
        <v>488</v>
      </c>
      <c r="I995" s="458">
        <f t="shared" si="43"/>
        <v>1.8518518518518517E-3</v>
      </c>
      <c r="J995" s="318">
        <v>5</v>
      </c>
      <c r="K995" s="458">
        <f t="shared" si="42"/>
        <v>3.7037037037037035E-4</v>
      </c>
    </row>
    <row r="996" spans="1:11" ht="30" x14ac:dyDescent="0.25">
      <c r="A996" s="154" t="s">
        <v>177</v>
      </c>
      <c r="B996" s="232"/>
      <c r="C996" s="163" t="s">
        <v>492</v>
      </c>
      <c r="D996" s="345" t="s">
        <v>28</v>
      </c>
      <c r="E996" s="345" t="s">
        <v>28</v>
      </c>
      <c r="F996" s="180" t="s">
        <v>13</v>
      </c>
      <c r="G996" s="180">
        <v>1</v>
      </c>
      <c r="H996" s="180" t="s">
        <v>488</v>
      </c>
      <c r="I996" s="458">
        <f t="shared" si="43"/>
        <v>1.8518518518518517E-3</v>
      </c>
      <c r="J996" s="318">
        <v>5</v>
      </c>
      <c r="K996" s="458">
        <f t="shared" si="42"/>
        <v>3.7037037037037035E-4</v>
      </c>
    </row>
    <row r="997" spans="1:11" x14ac:dyDescent="0.25">
      <c r="A997" s="148">
        <v>2</v>
      </c>
      <c r="B997" s="197" t="s">
        <v>495</v>
      </c>
      <c r="C997" s="198"/>
      <c r="D997" s="150"/>
      <c r="E997" s="150"/>
      <c r="F997" s="150"/>
      <c r="G997" s="150"/>
      <c r="H997" s="151"/>
      <c r="I997" s="458"/>
      <c r="J997" s="318"/>
      <c r="K997" s="458"/>
    </row>
    <row r="998" spans="1:11" ht="30" x14ac:dyDescent="0.25">
      <c r="A998" s="154" t="s">
        <v>32</v>
      </c>
      <c r="B998" s="232"/>
      <c r="C998" s="163" t="s">
        <v>1626</v>
      </c>
      <c r="D998" s="345" t="s">
        <v>28</v>
      </c>
      <c r="E998" s="345" t="s">
        <v>28</v>
      </c>
      <c r="F998" s="180" t="s">
        <v>13</v>
      </c>
      <c r="G998" s="180">
        <v>1</v>
      </c>
      <c r="H998" s="180" t="s">
        <v>1627</v>
      </c>
      <c r="I998" s="458">
        <f>G998/6/45</f>
        <v>3.7037037037037034E-3</v>
      </c>
      <c r="J998" s="318">
        <v>5</v>
      </c>
      <c r="K998" s="458">
        <f t="shared" si="42"/>
        <v>7.407407407407407E-4</v>
      </c>
    </row>
    <row r="999" spans="1:11" ht="30" x14ac:dyDescent="0.25">
      <c r="A999" s="154" t="s">
        <v>90</v>
      </c>
      <c r="B999" s="261"/>
      <c r="C999" s="163" t="s">
        <v>1628</v>
      </c>
      <c r="D999" s="345" t="s">
        <v>28</v>
      </c>
      <c r="E999" s="345" t="s">
        <v>28</v>
      </c>
      <c r="F999" s="180" t="s">
        <v>13</v>
      </c>
      <c r="G999" s="180">
        <v>1</v>
      </c>
      <c r="H999" s="180" t="s">
        <v>792</v>
      </c>
      <c r="I999" s="458">
        <f>G999/3/45</f>
        <v>7.4074074074074068E-3</v>
      </c>
      <c r="J999" s="318">
        <v>5</v>
      </c>
      <c r="K999" s="458">
        <f t="shared" si="42"/>
        <v>1.4814814814814814E-3</v>
      </c>
    </row>
    <row r="1000" spans="1:11" ht="30" x14ac:dyDescent="0.25">
      <c r="A1000" s="154" t="s">
        <v>94</v>
      </c>
      <c r="B1000" s="261"/>
      <c r="C1000" s="163" t="s">
        <v>1629</v>
      </c>
      <c r="D1000" s="345" t="s">
        <v>28</v>
      </c>
      <c r="E1000" s="345" t="s">
        <v>28</v>
      </c>
      <c r="F1000" s="180" t="s">
        <v>13</v>
      </c>
      <c r="G1000" s="180">
        <v>1</v>
      </c>
      <c r="H1000" s="180" t="s">
        <v>793</v>
      </c>
      <c r="I1000" s="458">
        <f>G1000/3/45</f>
        <v>7.4074074074074068E-3</v>
      </c>
      <c r="J1000" s="318">
        <v>5</v>
      </c>
      <c r="K1000" s="458">
        <f t="shared" si="42"/>
        <v>1.4814814814814814E-3</v>
      </c>
    </row>
    <row r="1001" spans="1:11" ht="30" x14ac:dyDescent="0.25">
      <c r="A1001" s="154" t="s">
        <v>97</v>
      </c>
      <c r="B1001" s="261"/>
      <c r="C1001" s="163" t="s">
        <v>1630</v>
      </c>
      <c r="D1001" s="345" t="s">
        <v>28</v>
      </c>
      <c r="E1001" s="345" t="s">
        <v>28</v>
      </c>
      <c r="F1001" s="180" t="s">
        <v>13</v>
      </c>
      <c r="G1001" s="180">
        <v>1</v>
      </c>
      <c r="H1001" s="180" t="s">
        <v>793</v>
      </c>
      <c r="I1001" s="458">
        <f>G1001/3/45</f>
        <v>7.4074074074074068E-3</v>
      </c>
      <c r="J1001" s="318">
        <v>5</v>
      </c>
      <c r="K1001" s="458">
        <f t="shared" si="42"/>
        <v>1.4814814814814814E-3</v>
      </c>
    </row>
    <row r="1002" spans="1:11" x14ac:dyDescent="0.25">
      <c r="A1002" s="148">
        <v>3</v>
      </c>
      <c r="B1002" s="197" t="s">
        <v>500</v>
      </c>
      <c r="C1002" s="198"/>
      <c r="D1002" s="150"/>
      <c r="E1002" s="150"/>
      <c r="F1002" s="150"/>
      <c r="G1002" s="150"/>
      <c r="H1002" s="151"/>
      <c r="I1002" s="458"/>
      <c r="J1002" s="318"/>
      <c r="K1002" s="458"/>
    </row>
    <row r="1003" spans="1:11" ht="30" x14ac:dyDescent="0.25">
      <c r="A1003" s="160" t="s">
        <v>103</v>
      </c>
      <c r="B1003" s="232"/>
      <c r="C1003" s="163" t="s">
        <v>501</v>
      </c>
      <c r="D1003" s="345" t="s">
        <v>28</v>
      </c>
      <c r="E1003" s="345" t="s">
        <v>28</v>
      </c>
      <c r="F1003" s="180" t="s">
        <v>13</v>
      </c>
      <c r="G1003" s="180">
        <v>1</v>
      </c>
      <c r="H1003" s="180" t="s">
        <v>1631</v>
      </c>
      <c r="I1003" s="458">
        <f>G1003/6/45</f>
        <v>3.7037037037037034E-3</v>
      </c>
      <c r="J1003" s="318">
        <v>5</v>
      </c>
      <c r="K1003" s="458">
        <f t="shared" si="42"/>
        <v>7.407407407407407E-4</v>
      </c>
    </row>
    <row r="1004" spans="1:11" x14ac:dyDescent="0.25">
      <c r="A1004" s="148">
        <v>4</v>
      </c>
      <c r="B1004" s="197" t="s">
        <v>493</v>
      </c>
      <c r="C1004" s="198"/>
      <c r="D1004" s="150"/>
      <c r="E1004" s="150"/>
      <c r="F1004" s="150"/>
      <c r="G1004" s="150"/>
      <c r="H1004" s="151"/>
      <c r="I1004" s="458"/>
      <c r="J1004" s="318"/>
      <c r="K1004" s="458"/>
    </row>
    <row r="1005" spans="1:11" ht="30" x14ac:dyDescent="0.25">
      <c r="A1005" s="154" t="s">
        <v>198</v>
      </c>
      <c r="B1005" s="232"/>
      <c r="C1005" s="163" t="s">
        <v>1632</v>
      </c>
      <c r="D1005" s="345" t="s">
        <v>28</v>
      </c>
      <c r="E1005" s="345" t="s">
        <v>28</v>
      </c>
      <c r="F1005" s="272" t="s">
        <v>2867</v>
      </c>
      <c r="G1005" s="180">
        <v>1</v>
      </c>
      <c r="H1005" s="180" t="s">
        <v>1633</v>
      </c>
      <c r="I1005" s="458">
        <f>G1005/12/45</f>
        <v>1.8518518518518517E-3</v>
      </c>
      <c r="J1005" s="318">
        <v>5</v>
      </c>
      <c r="K1005" s="458">
        <f t="shared" si="42"/>
        <v>3.7037037037037035E-4</v>
      </c>
    </row>
    <row r="1006" spans="1:11" ht="30" x14ac:dyDescent="0.25">
      <c r="A1006" s="154" t="s">
        <v>201</v>
      </c>
      <c r="B1006" s="261"/>
      <c r="C1006" s="163" t="s">
        <v>1634</v>
      </c>
      <c r="D1006" s="345" t="s">
        <v>28</v>
      </c>
      <c r="E1006" s="345" t="s">
        <v>28</v>
      </c>
      <c r="F1006" s="180" t="s">
        <v>13</v>
      </c>
      <c r="G1006" s="180">
        <v>1</v>
      </c>
      <c r="H1006" s="180" t="s">
        <v>742</v>
      </c>
      <c r="I1006" s="458">
        <f>G1006/3/45</f>
        <v>7.4074074074074068E-3</v>
      </c>
      <c r="J1006" s="318">
        <v>5</v>
      </c>
      <c r="K1006" s="458">
        <f t="shared" si="42"/>
        <v>1.4814814814814814E-3</v>
      </c>
    </row>
    <row r="1007" spans="1:11" x14ac:dyDescent="0.25">
      <c r="A1007" s="148" t="s">
        <v>132</v>
      </c>
      <c r="B1007" s="197" t="s">
        <v>24</v>
      </c>
      <c r="C1007" s="198"/>
      <c r="D1007" s="150"/>
      <c r="E1007" s="150"/>
      <c r="F1007" s="150"/>
      <c r="G1007" s="150"/>
      <c r="H1007" s="151"/>
      <c r="I1007" s="458"/>
      <c r="J1007" s="318"/>
      <c r="K1007" s="458"/>
    </row>
    <row r="1008" spans="1:11" x14ac:dyDescent="0.25">
      <c r="A1008" s="262"/>
      <c r="B1008" s="197" t="s">
        <v>1635</v>
      </c>
      <c r="C1008" s="198"/>
      <c r="D1008" s="150"/>
      <c r="E1008" s="150"/>
      <c r="F1008" s="150"/>
      <c r="G1008" s="150"/>
      <c r="H1008" s="151"/>
      <c r="I1008" s="458"/>
      <c r="J1008" s="318"/>
      <c r="K1008" s="458"/>
    </row>
    <row r="1009" spans="1:11" ht="30" x14ac:dyDescent="0.25">
      <c r="A1009" s="154">
        <v>1</v>
      </c>
      <c r="B1009" s="261"/>
      <c r="C1009" s="163" t="s">
        <v>1636</v>
      </c>
      <c r="D1009" s="345" t="s">
        <v>28</v>
      </c>
      <c r="E1009" s="345" t="s">
        <v>28</v>
      </c>
      <c r="F1009" s="180" t="s">
        <v>34</v>
      </c>
      <c r="G1009" s="180">
        <v>1</v>
      </c>
      <c r="H1009" s="180" t="s">
        <v>742</v>
      </c>
      <c r="I1009" s="458">
        <f>G1009/3/45</f>
        <v>7.4074074074074068E-3</v>
      </c>
      <c r="J1009" s="318">
        <v>5</v>
      </c>
      <c r="K1009" s="458">
        <f t="shared" si="42"/>
        <v>1.4814814814814814E-3</v>
      </c>
    </row>
    <row r="1010" spans="1:11" ht="30" x14ac:dyDescent="0.25">
      <c r="A1010" s="154">
        <v>2</v>
      </c>
      <c r="B1010" s="261"/>
      <c r="C1010" s="163" t="s">
        <v>1637</v>
      </c>
      <c r="D1010" s="345" t="s">
        <v>28</v>
      </c>
      <c r="E1010" s="345" t="s">
        <v>28</v>
      </c>
      <c r="F1010" s="180" t="s">
        <v>34</v>
      </c>
      <c r="G1010" s="180">
        <v>1</v>
      </c>
      <c r="H1010" s="180" t="s">
        <v>742</v>
      </c>
      <c r="I1010" s="458">
        <f>G1010/3/45</f>
        <v>7.4074074074074068E-3</v>
      </c>
      <c r="J1010" s="318">
        <v>5</v>
      </c>
      <c r="K1010" s="458">
        <f t="shared" si="42"/>
        <v>1.4814814814814814E-3</v>
      </c>
    </row>
    <row r="1011" spans="1:11" ht="30" x14ac:dyDescent="0.25">
      <c r="A1011" s="154">
        <v>3</v>
      </c>
      <c r="B1011" s="261"/>
      <c r="C1011" s="183" t="s">
        <v>1638</v>
      </c>
      <c r="D1011" s="345" t="s">
        <v>28</v>
      </c>
      <c r="E1011" s="345" t="s">
        <v>28</v>
      </c>
      <c r="F1011" s="180" t="s">
        <v>1639</v>
      </c>
      <c r="G1011" s="180">
        <v>100</v>
      </c>
      <c r="H1011" s="180" t="s">
        <v>742</v>
      </c>
      <c r="I1011" s="458">
        <f>G1011/3/45</f>
        <v>0.74074074074074081</v>
      </c>
      <c r="J1011" s="318">
        <v>5</v>
      </c>
      <c r="K1011" s="458">
        <f t="shared" si="42"/>
        <v>0.14814814814814817</v>
      </c>
    </row>
    <row r="1012" spans="1:11" ht="30" x14ac:dyDescent="0.25">
      <c r="A1012" s="153">
        <v>4</v>
      </c>
      <c r="B1012" s="263"/>
      <c r="C1012" s="183" t="s">
        <v>1640</v>
      </c>
      <c r="D1012" s="345" t="s">
        <v>28</v>
      </c>
      <c r="E1012" s="345" t="s">
        <v>28</v>
      </c>
      <c r="F1012" s="345" t="s">
        <v>65</v>
      </c>
      <c r="G1012" s="282">
        <v>100</v>
      </c>
      <c r="H1012" s="345" t="s">
        <v>742</v>
      </c>
      <c r="I1012" s="458">
        <f>G1012/3/45</f>
        <v>0.74074074074074081</v>
      </c>
      <c r="J1012" s="318">
        <v>5</v>
      </c>
      <c r="K1012" s="458">
        <f t="shared" si="42"/>
        <v>0.14814814814814817</v>
      </c>
    </row>
    <row r="1014" spans="1:11" x14ac:dyDescent="0.25">
      <c r="A1014" s="344" t="s">
        <v>1641</v>
      </c>
      <c r="B1014" s="319"/>
      <c r="C1014" s="319"/>
      <c r="D1014" s="326"/>
      <c r="E1014" s="326"/>
      <c r="F1014" s="326"/>
      <c r="G1014" s="326"/>
      <c r="H1014" s="326"/>
      <c r="I1014" s="457"/>
      <c r="J1014" s="327"/>
      <c r="K1014" s="457"/>
    </row>
    <row r="1015" spans="1:11" ht="28.5" customHeight="1" x14ac:dyDescent="0.25">
      <c r="A1015" s="483" t="s">
        <v>0</v>
      </c>
      <c r="B1015" s="483" t="s">
        <v>20</v>
      </c>
      <c r="C1015" s="483" t="s">
        <v>1</v>
      </c>
      <c r="D1015" s="485" t="s">
        <v>2</v>
      </c>
      <c r="E1015" s="486"/>
      <c r="F1015" s="483" t="s">
        <v>37</v>
      </c>
      <c r="G1015" s="483" t="s">
        <v>38</v>
      </c>
      <c r="H1015" s="483" t="s">
        <v>3</v>
      </c>
      <c r="I1015" s="479" t="s">
        <v>3193</v>
      </c>
      <c r="J1015" s="481" t="s">
        <v>3189</v>
      </c>
      <c r="K1015" s="479" t="s">
        <v>3190</v>
      </c>
    </row>
    <row r="1016" spans="1:11" ht="29.25" customHeight="1" x14ac:dyDescent="0.25">
      <c r="A1016" s="484"/>
      <c r="B1016" s="484"/>
      <c r="C1016" s="484"/>
      <c r="D1016" s="135" t="s">
        <v>39</v>
      </c>
      <c r="E1016" s="135" t="s">
        <v>4</v>
      </c>
      <c r="F1016" s="484"/>
      <c r="G1016" s="484"/>
      <c r="H1016" s="484"/>
      <c r="I1016" s="480"/>
      <c r="J1016" s="482"/>
      <c r="K1016" s="480"/>
    </row>
    <row r="1017" spans="1:11" x14ac:dyDescent="0.25">
      <c r="A1017" s="148" t="s">
        <v>40</v>
      </c>
      <c r="B1017" s="197" t="s">
        <v>21</v>
      </c>
      <c r="C1017" s="198"/>
      <c r="D1017" s="150"/>
      <c r="E1017" s="150"/>
      <c r="F1017" s="150"/>
      <c r="G1017" s="150"/>
      <c r="H1017" s="151"/>
      <c r="I1017" s="458"/>
      <c r="J1017" s="318"/>
      <c r="K1017" s="458"/>
    </row>
    <row r="1018" spans="1:11" x14ac:dyDescent="0.25">
      <c r="A1018" s="345">
        <v>1</v>
      </c>
      <c r="B1018" s="201"/>
      <c r="C1018" s="183" t="s">
        <v>545</v>
      </c>
      <c r="D1018" s="345" t="s">
        <v>28</v>
      </c>
      <c r="E1018" s="148"/>
      <c r="F1018" s="345" t="s">
        <v>34</v>
      </c>
      <c r="G1018" s="345" t="s">
        <v>620</v>
      </c>
      <c r="H1018" s="345"/>
      <c r="I1018" s="458">
        <f>1/12/45</f>
        <v>1.8518518518518517E-3</v>
      </c>
      <c r="J1018" s="318">
        <v>5</v>
      </c>
      <c r="K1018" s="458">
        <f t="shared" ref="K1018:K1081" si="44">I1018/J1018</f>
        <v>3.7037037037037035E-4</v>
      </c>
    </row>
    <row r="1019" spans="1:11" x14ac:dyDescent="0.25">
      <c r="A1019" s="345">
        <v>2</v>
      </c>
      <c r="B1019" s="201"/>
      <c r="C1019" s="183" t="s">
        <v>547</v>
      </c>
      <c r="D1019" s="345" t="s">
        <v>28</v>
      </c>
      <c r="E1019" s="148"/>
      <c r="F1019" s="345" t="s">
        <v>34</v>
      </c>
      <c r="G1019" s="345" t="s">
        <v>1642</v>
      </c>
      <c r="H1019" s="345"/>
      <c r="I1019" s="458">
        <f>3/12/45</f>
        <v>5.5555555555555558E-3</v>
      </c>
      <c r="J1019" s="318">
        <v>5</v>
      </c>
      <c r="K1019" s="458">
        <f t="shared" si="44"/>
        <v>1.1111111111111111E-3</v>
      </c>
    </row>
    <row r="1020" spans="1:11" x14ac:dyDescent="0.25">
      <c r="A1020" s="345">
        <v>3</v>
      </c>
      <c r="B1020" s="201"/>
      <c r="C1020" s="183" t="s">
        <v>549</v>
      </c>
      <c r="D1020" s="345" t="s">
        <v>28</v>
      </c>
      <c r="E1020" s="148"/>
      <c r="F1020" s="345" t="s">
        <v>34</v>
      </c>
      <c r="G1020" s="345" t="s">
        <v>620</v>
      </c>
      <c r="H1020" s="345"/>
      <c r="I1020" s="458">
        <f t="shared" ref="I1020:I1026" si="45">1/12/45</f>
        <v>1.8518518518518517E-3</v>
      </c>
      <c r="J1020" s="318">
        <v>5</v>
      </c>
      <c r="K1020" s="458">
        <f t="shared" si="44"/>
        <v>3.7037037037037035E-4</v>
      </c>
    </row>
    <row r="1021" spans="1:11" x14ac:dyDescent="0.25">
      <c r="A1021" s="154">
        <v>4</v>
      </c>
      <c r="B1021" s="190"/>
      <c r="C1021" s="163" t="s">
        <v>550</v>
      </c>
      <c r="D1021" s="180" t="s">
        <v>28</v>
      </c>
      <c r="E1021" s="180" t="s">
        <v>28</v>
      </c>
      <c r="F1021" s="180" t="s">
        <v>34</v>
      </c>
      <c r="G1021" s="180" t="s">
        <v>1643</v>
      </c>
      <c r="H1021" s="180"/>
      <c r="I1021" s="458">
        <f>4/12/45</f>
        <v>7.4074074074074068E-3</v>
      </c>
      <c r="J1021" s="318">
        <v>5</v>
      </c>
      <c r="K1021" s="458">
        <f t="shared" si="44"/>
        <v>1.4814814814814814E-3</v>
      </c>
    </row>
    <row r="1022" spans="1:11" x14ac:dyDescent="0.25">
      <c r="A1022" s="345">
        <v>5</v>
      </c>
      <c r="B1022" s="201"/>
      <c r="C1022" s="183" t="s">
        <v>552</v>
      </c>
      <c r="D1022" s="345" t="s">
        <v>28</v>
      </c>
      <c r="E1022" s="345" t="s">
        <v>28</v>
      </c>
      <c r="F1022" s="345" t="s">
        <v>13</v>
      </c>
      <c r="G1022" s="345" t="s">
        <v>620</v>
      </c>
      <c r="H1022" s="345"/>
      <c r="I1022" s="458">
        <f t="shared" si="45"/>
        <v>1.8518518518518517E-3</v>
      </c>
      <c r="J1022" s="318">
        <v>5</v>
      </c>
      <c r="K1022" s="458">
        <f t="shared" si="44"/>
        <v>3.7037037037037035E-4</v>
      </c>
    </row>
    <row r="1023" spans="1:11" x14ac:dyDescent="0.25">
      <c r="A1023" s="345">
        <v>6</v>
      </c>
      <c r="B1023" s="201"/>
      <c r="C1023" s="183" t="s">
        <v>553</v>
      </c>
      <c r="D1023" s="345" t="s">
        <v>28</v>
      </c>
      <c r="E1023" s="345" t="s">
        <v>28</v>
      </c>
      <c r="F1023" s="345" t="s">
        <v>34</v>
      </c>
      <c r="G1023" s="345" t="s">
        <v>1644</v>
      </c>
      <c r="H1023" s="345"/>
      <c r="I1023" s="458">
        <f>20/12/45</f>
        <v>3.7037037037037042E-2</v>
      </c>
      <c r="J1023" s="318">
        <v>5</v>
      </c>
      <c r="K1023" s="458">
        <f t="shared" si="44"/>
        <v>7.4074074074074086E-3</v>
      </c>
    </row>
    <row r="1024" spans="1:11" x14ac:dyDescent="0.25">
      <c r="A1024" s="345">
        <v>7</v>
      </c>
      <c r="B1024" s="201"/>
      <c r="C1024" s="183" t="s">
        <v>555</v>
      </c>
      <c r="D1024" s="345" t="s">
        <v>28</v>
      </c>
      <c r="E1024" s="345" t="s">
        <v>28</v>
      </c>
      <c r="F1024" s="345" t="s">
        <v>34</v>
      </c>
      <c r="G1024" s="345" t="s">
        <v>1645</v>
      </c>
      <c r="H1024" s="345"/>
      <c r="I1024" s="458">
        <f>2/12/45</f>
        <v>3.7037037037037034E-3</v>
      </c>
      <c r="J1024" s="318">
        <v>5</v>
      </c>
      <c r="K1024" s="458">
        <f t="shared" si="44"/>
        <v>7.407407407407407E-4</v>
      </c>
    </row>
    <row r="1025" spans="1:11" x14ac:dyDescent="0.25">
      <c r="A1025" s="345">
        <v>8</v>
      </c>
      <c r="B1025" s="201"/>
      <c r="C1025" s="183" t="s">
        <v>1646</v>
      </c>
      <c r="D1025" s="345" t="s">
        <v>28</v>
      </c>
      <c r="E1025" s="345" t="s">
        <v>28</v>
      </c>
      <c r="F1025" s="345" t="s">
        <v>34</v>
      </c>
      <c r="G1025" s="345" t="s">
        <v>1644</v>
      </c>
      <c r="H1025" s="345"/>
      <c r="I1025" s="458">
        <f>20/12/45</f>
        <v>3.7037037037037042E-2</v>
      </c>
      <c r="J1025" s="318">
        <v>5</v>
      </c>
      <c r="K1025" s="458">
        <f t="shared" si="44"/>
        <v>7.4074074074074086E-3</v>
      </c>
    </row>
    <row r="1026" spans="1:11" x14ac:dyDescent="0.25">
      <c r="A1026" s="345">
        <v>9</v>
      </c>
      <c r="B1026" s="201"/>
      <c r="C1026" s="183" t="s">
        <v>558</v>
      </c>
      <c r="D1026" s="345" t="s">
        <v>28</v>
      </c>
      <c r="E1026" s="345" t="s">
        <v>28</v>
      </c>
      <c r="F1026" s="345" t="s">
        <v>34</v>
      </c>
      <c r="G1026" s="345" t="s">
        <v>620</v>
      </c>
      <c r="H1026" s="345"/>
      <c r="I1026" s="458">
        <f t="shared" si="45"/>
        <v>1.8518518518518517E-3</v>
      </c>
      <c r="J1026" s="318">
        <v>5</v>
      </c>
      <c r="K1026" s="458">
        <f t="shared" si="44"/>
        <v>3.7037037037037035E-4</v>
      </c>
    </row>
    <row r="1027" spans="1:11" x14ac:dyDescent="0.25">
      <c r="A1027" s="345">
        <v>10</v>
      </c>
      <c r="B1027" s="201"/>
      <c r="C1027" s="183" t="s">
        <v>1647</v>
      </c>
      <c r="D1027" s="345" t="s">
        <v>28</v>
      </c>
      <c r="E1027" s="345" t="s">
        <v>28</v>
      </c>
      <c r="F1027" s="345" t="s">
        <v>422</v>
      </c>
      <c r="G1027" s="345" t="s">
        <v>1648</v>
      </c>
      <c r="H1027" s="345"/>
      <c r="I1027" s="458">
        <f>2/12/45</f>
        <v>3.7037037037037034E-3</v>
      </c>
      <c r="J1027" s="318">
        <v>5</v>
      </c>
      <c r="K1027" s="458">
        <f t="shared" si="44"/>
        <v>7.407407407407407E-4</v>
      </c>
    </row>
    <row r="1028" spans="1:11" x14ac:dyDescent="0.25">
      <c r="A1028" s="345">
        <v>11</v>
      </c>
      <c r="B1028" s="201"/>
      <c r="C1028" s="183" t="s">
        <v>559</v>
      </c>
      <c r="D1028" s="345" t="s">
        <v>28</v>
      </c>
      <c r="E1028" s="345" t="s">
        <v>28</v>
      </c>
      <c r="F1028" s="345" t="s">
        <v>560</v>
      </c>
      <c r="G1028" s="345" t="s">
        <v>1649</v>
      </c>
      <c r="H1028" s="345"/>
      <c r="I1028" s="458">
        <f>2/12/45</f>
        <v>3.7037037037037034E-3</v>
      </c>
      <c r="J1028" s="318">
        <v>5</v>
      </c>
      <c r="K1028" s="458">
        <f t="shared" si="44"/>
        <v>7.407407407407407E-4</v>
      </c>
    </row>
    <row r="1029" spans="1:11" x14ac:dyDescent="0.25">
      <c r="A1029" s="345">
        <v>12</v>
      </c>
      <c r="B1029" s="201"/>
      <c r="C1029" s="183" t="s">
        <v>1650</v>
      </c>
      <c r="D1029" s="345" t="s">
        <v>28</v>
      </c>
      <c r="E1029" s="345" t="s">
        <v>28</v>
      </c>
      <c r="F1029" s="345" t="s">
        <v>13</v>
      </c>
      <c r="G1029" s="345" t="s">
        <v>1651</v>
      </c>
      <c r="H1029" s="345"/>
      <c r="I1029" s="458">
        <f>1/12/45</f>
        <v>1.8518518518518517E-3</v>
      </c>
      <c r="J1029" s="318">
        <v>5</v>
      </c>
      <c r="K1029" s="458">
        <f t="shared" si="44"/>
        <v>3.7037037037037035E-4</v>
      </c>
    </row>
    <row r="1030" spans="1:11" x14ac:dyDescent="0.25">
      <c r="A1030" s="345">
        <v>13</v>
      </c>
      <c r="B1030" s="201"/>
      <c r="C1030" s="183" t="s">
        <v>1652</v>
      </c>
      <c r="D1030" s="345" t="s">
        <v>28</v>
      </c>
      <c r="E1030" s="345" t="s">
        <v>28</v>
      </c>
      <c r="F1030" s="345" t="s">
        <v>13</v>
      </c>
      <c r="G1030" s="345" t="s">
        <v>1651</v>
      </c>
      <c r="H1030" s="345"/>
      <c r="I1030" s="458">
        <f>1/12/45</f>
        <v>1.8518518518518517E-3</v>
      </c>
      <c r="J1030" s="318">
        <v>5</v>
      </c>
      <c r="K1030" s="458">
        <f t="shared" si="44"/>
        <v>3.7037037037037035E-4</v>
      </c>
    </row>
    <row r="1031" spans="1:11" x14ac:dyDescent="0.25">
      <c r="A1031" s="148" t="s">
        <v>50</v>
      </c>
      <c r="B1031" s="197" t="s">
        <v>562</v>
      </c>
      <c r="C1031" s="198"/>
      <c r="D1031" s="150"/>
      <c r="E1031" s="150"/>
      <c r="F1031" s="150"/>
      <c r="G1031" s="150"/>
      <c r="H1031" s="151"/>
      <c r="I1031" s="458"/>
      <c r="J1031" s="318"/>
      <c r="K1031" s="458"/>
    </row>
    <row r="1032" spans="1:11" ht="30" x14ac:dyDescent="0.25">
      <c r="A1032" s="345">
        <v>1</v>
      </c>
      <c r="B1032" s="244" t="s">
        <v>1653</v>
      </c>
      <c r="C1032" s="183"/>
      <c r="D1032" s="148"/>
      <c r="E1032" s="148"/>
      <c r="F1032" s="345"/>
      <c r="G1032" s="345"/>
      <c r="H1032" s="345" t="s">
        <v>742</v>
      </c>
      <c r="I1032" s="458"/>
      <c r="J1032" s="318"/>
      <c r="K1032" s="458"/>
    </row>
    <row r="1033" spans="1:11" x14ac:dyDescent="0.25">
      <c r="A1033" s="345" t="s">
        <v>67</v>
      </c>
      <c r="B1033" s="244"/>
      <c r="C1033" s="183" t="s">
        <v>596</v>
      </c>
      <c r="D1033" s="345" t="s">
        <v>28</v>
      </c>
      <c r="E1033" s="345" t="s">
        <v>28</v>
      </c>
      <c r="F1033" s="345" t="s">
        <v>422</v>
      </c>
      <c r="G1033" s="345" t="s">
        <v>1654</v>
      </c>
      <c r="H1033" s="345"/>
      <c r="I1033" s="458">
        <f>10/3/45</f>
        <v>7.4074074074074084E-2</v>
      </c>
      <c r="J1033" s="318">
        <v>3</v>
      </c>
      <c r="K1033" s="458">
        <f t="shared" si="44"/>
        <v>2.469135802469136E-2</v>
      </c>
    </row>
    <row r="1034" spans="1:11" x14ac:dyDescent="0.25">
      <c r="A1034" s="345" t="s">
        <v>80</v>
      </c>
      <c r="B1034" s="201"/>
      <c r="C1034" s="183" t="s">
        <v>1655</v>
      </c>
      <c r="D1034" s="148"/>
      <c r="E1034" s="345" t="s">
        <v>28</v>
      </c>
      <c r="F1034" s="345" t="s">
        <v>65</v>
      </c>
      <c r="G1034" s="345" t="s">
        <v>1656</v>
      </c>
      <c r="H1034" s="345"/>
      <c r="I1034" s="458">
        <f>2/3/45</f>
        <v>1.4814814814814814E-2</v>
      </c>
      <c r="J1034" s="318">
        <v>5</v>
      </c>
      <c r="K1034" s="458">
        <f t="shared" si="44"/>
        <v>2.9629629629629628E-3</v>
      </c>
    </row>
    <row r="1035" spans="1:11" ht="30" x14ac:dyDescent="0.25">
      <c r="A1035" s="148">
        <v>2</v>
      </c>
      <c r="B1035" s="244" t="s">
        <v>1657</v>
      </c>
      <c r="C1035" s="183"/>
      <c r="D1035" s="148"/>
      <c r="E1035" s="345"/>
      <c r="F1035" s="345"/>
      <c r="G1035" s="345"/>
      <c r="H1035" s="345" t="s">
        <v>1658</v>
      </c>
      <c r="I1035" s="458"/>
      <c r="J1035" s="318"/>
      <c r="K1035" s="458"/>
    </row>
    <row r="1036" spans="1:11" x14ac:dyDescent="0.25">
      <c r="A1036" s="345" t="s">
        <v>32</v>
      </c>
      <c r="B1036" s="201"/>
      <c r="C1036" s="183" t="s">
        <v>1659</v>
      </c>
      <c r="D1036" s="345" t="s">
        <v>28</v>
      </c>
      <c r="E1036" s="345" t="s">
        <v>28</v>
      </c>
      <c r="F1036" s="345" t="s">
        <v>13</v>
      </c>
      <c r="G1036" s="345" t="s">
        <v>1642</v>
      </c>
      <c r="H1036" s="345"/>
      <c r="I1036" s="458">
        <f>3/12/45</f>
        <v>5.5555555555555558E-3</v>
      </c>
      <c r="J1036" s="318">
        <v>5</v>
      </c>
      <c r="K1036" s="458">
        <f t="shared" si="44"/>
        <v>1.1111111111111111E-3</v>
      </c>
    </row>
    <row r="1037" spans="1:11" x14ac:dyDescent="0.25">
      <c r="A1037" s="345" t="s">
        <v>90</v>
      </c>
      <c r="B1037" s="201"/>
      <c r="C1037" s="183" t="s">
        <v>1660</v>
      </c>
      <c r="D1037" s="148"/>
      <c r="E1037" s="345" t="s">
        <v>28</v>
      </c>
      <c r="F1037" s="345" t="s">
        <v>34</v>
      </c>
      <c r="G1037" s="345" t="s">
        <v>620</v>
      </c>
      <c r="H1037" s="345"/>
      <c r="I1037" s="458">
        <f>1/12/45</f>
        <v>1.8518518518518517E-3</v>
      </c>
      <c r="J1037" s="318">
        <v>5</v>
      </c>
      <c r="K1037" s="458">
        <f t="shared" si="44"/>
        <v>3.7037037037037035E-4</v>
      </c>
    </row>
    <row r="1038" spans="1:11" ht="30" x14ac:dyDescent="0.25">
      <c r="A1038" s="148">
        <v>3</v>
      </c>
      <c r="B1038" s="244" t="s">
        <v>1661</v>
      </c>
      <c r="C1038" s="183"/>
      <c r="D1038" s="148"/>
      <c r="E1038" s="345"/>
      <c r="F1038" s="345"/>
      <c r="G1038" s="345"/>
      <c r="H1038" s="345" t="s">
        <v>789</v>
      </c>
      <c r="I1038" s="458"/>
      <c r="J1038" s="318"/>
      <c r="K1038" s="458"/>
    </row>
    <row r="1039" spans="1:11" x14ac:dyDescent="0.25">
      <c r="A1039" s="154" t="s">
        <v>103</v>
      </c>
      <c r="B1039" s="190"/>
      <c r="C1039" s="163" t="s">
        <v>1662</v>
      </c>
      <c r="D1039" s="180" t="s">
        <v>28</v>
      </c>
      <c r="E1039" s="345" t="s">
        <v>28</v>
      </c>
      <c r="F1039" s="180" t="s">
        <v>34</v>
      </c>
      <c r="G1039" s="180" t="s">
        <v>1663</v>
      </c>
      <c r="H1039" s="180"/>
      <c r="I1039" s="458">
        <f>1/3/45</f>
        <v>7.4074074074074068E-3</v>
      </c>
      <c r="J1039" s="318">
        <v>5</v>
      </c>
      <c r="K1039" s="458">
        <f t="shared" si="44"/>
        <v>1.4814814814814814E-3</v>
      </c>
    </row>
    <row r="1040" spans="1:11" x14ac:dyDescent="0.25">
      <c r="A1040" s="345" t="s">
        <v>192</v>
      </c>
      <c r="B1040" s="201"/>
      <c r="C1040" s="183" t="s">
        <v>1664</v>
      </c>
      <c r="D1040" s="148"/>
      <c r="E1040" s="345" t="s">
        <v>28</v>
      </c>
      <c r="F1040" s="345" t="s">
        <v>34</v>
      </c>
      <c r="G1040" s="345" t="s">
        <v>1665</v>
      </c>
      <c r="H1040" s="345"/>
      <c r="I1040" s="458">
        <f>2/3/45</f>
        <v>1.4814814814814814E-2</v>
      </c>
      <c r="J1040" s="318">
        <v>5</v>
      </c>
      <c r="K1040" s="458">
        <f t="shared" si="44"/>
        <v>2.9629629629629628E-3</v>
      </c>
    </row>
    <row r="1041" spans="1:11" x14ac:dyDescent="0.25">
      <c r="A1041" s="345" t="s">
        <v>195</v>
      </c>
      <c r="B1041" s="201"/>
      <c r="C1041" s="183" t="s">
        <v>1666</v>
      </c>
      <c r="D1041" s="148"/>
      <c r="E1041" s="345" t="s">
        <v>28</v>
      </c>
      <c r="F1041" s="345" t="s">
        <v>34</v>
      </c>
      <c r="G1041" s="345" t="s">
        <v>1665</v>
      </c>
      <c r="H1041" s="345"/>
      <c r="I1041" s="458">
        <f>2/3/45</f>
        <v>1.4814814814814814E-2</v>
      </c>
      <c r="J1041" s="318">
        <v>5</v>
      </c>
      <c r="K1041" s="458">
        <f t="shared" si="44"/>
        <v>2.9629629629629628E-3</v>
      </c>
    </row>
    <row r="1042" spans="1:11" ht="30" x14ac:dyDescent="0.25">
      <c r="A1042" s="148">
        <v>4</v>
      </c>
      <c r="B1042" s="244" t="s">
        <v>1667</v>
      </c>
      <c r="C1042" s="183"/>
      <c r="D1042" s="148"/>
      <c r="E1042" s="345"/>
      <c r="F1042" s="345"/>
      <c r="G1042" s="345"/>
      <c r="H1042" s="345" t="s">
        <v>1668</v>
      </c>
      <c r="I1042" s="458"/>
      <c r="J1042" s="318"/>
      <c r="K1042" s="458"/>
    </row>
    <row r="1043" spans="1:11" x14ac:dyDescent="0.25">
      <c r="A1043" s="345" t="s">
        <v>198</v>
      </c>
      <c r="B1043" s="201"/>
      <c r="C1043" s="183" t="s">
        <v>1669</v>
      </c>
      <c r="D1043" s="345" t="s">
        <v>28</v>
      </c>
      <c r="E1043" s="345" t="s">
        <v>28</v>
      </c>
      <c r="F1043" s="345" t="s">
        <v>13</v>
      </c>
      <c r="G1043" s="345" t="s">
        <v>620</v>
      </c>
      <c r="H1043" s="345"/>
      <c r="I1043" s="458">
        <f>1/6/45</f>
        <v>3.7037037037037034E-3</v>
      </c>
      <c r="J1043" s="318">
        <v>5</v>
      </c>
      <c r="K1043" s="458">
        <f t="shared" si="44"/>
        <v>7.407407407407407E-4</v>
      </c>
    </row>
    <row r="1044" spans="1:11" x14ac:dyDescent="0.25">
      <c r="A1044" s="345" t="s">
        <v>201</v>
      </c>
      <c r="B1044" s="201"/>
      <c r="C1044" s="183" t="s">
        <v>1670</v>
      </c>
      <c r="D1044" s="345" t="s">
        <v>28</v>
      </c>
      <c r="E1044" s="345" t="s">
        <v>28</v>
      </c>
      <c r="F1044" s="345" t="s">
        <v>34</v>
      </c>
      <c r="G1044" s="345" t="s">
        <v>620</v>
      </c>
      <c r="H1044" s="345"/>
      <c r="I1044" s="458">
        <f>1/6/45</f>
        <v>3.7037037037037034E-3</v>
      </c>
      <c r="J1044" s="318">
        <v>5</v>
      </c>
      <c r="K1044" s="458">
        <f t="shared" si="44"/>
        <v>7.407407407407407E-4</v>
      </c>
    </row>
    <row r="1045" spans="1:11" ht="30" x14ac:dyDescent="0.25">
      <c r="A1045" s="154" t="s">
        <v>204</v>
      </c>
      <c r="B1045" s="190"/>
      <c r="C1045" s="163" t="s">
        <v>1671</v>
      </c>
      <c r="D1045" s="180" t="s">
        <v>28</v>
      </c>
      <c r="E1045" s="180" t="s">
        <v>28</v>
      </c>
      <c r="F1045" s="345" t="s">
        <v>2723</v>
      </c>
      <c r="G1045" s="180" t="s">
        <v>1649</v>
      </c>
      <c r="H1045" s="180"/>
      <c r="I1045" s="458">
        <f>2/6/45</f>
        <v>7.4074074074074068E-3</v>
      </c>
      <c r="J1045" s="318">
        <v>5</v>
      </c>
      <c r="K1045" s="458">
        <f t="shared" si="44"/>
        <v>1.4814814814814814E-3</v>
      </c>
    </row>
    <row r="1046" spans="1:11" x14ac:dyDescent="0.25">
      <c r="A1046" s="144" t="s">
        <v>132</v>
      </c>
      <c r="B1046" s="197" t="s">
        <v>1672</v>
      </c>
      <c r="C1046" s="198"/>
      <c r="D1046" s="150"/>
      <c r="E1046" s="150"/>
      <c r="F1046" s="150"/>
      <c r="G1046" s="150"/>
      <c r="H1046" s="151"/>
      <c r="I1046" s="458"/>
      <c r="J1046" s="318"/>
      <c r="K1046" s="458"/>
    </row>
    <row r="1047" spans="1:11" x14ac:dyDescent="0.25">
      <c r="A1047" s="146"/>
      <c r="B1047" s="223" t="s">
        <v>1673</v>
      </c>
      <c r="C1047" s="224"/>
      <c r="D1047" s="182"/>
      <c r="E1047" s="182"/>
      <c r="F1047" s="182"/>
      <c r="G1047" s="182"/>
      <c r="H1047" s="273"/>
      <c r="I1047" s="458"/>
      <c r="J1047" s="318"/>
      <c r="K1047" s="458"/>
    </row>
    <row r="1048" spans="1:11" ht="30" x14ac:dyDescent="0.25">
      <c r="A1048" s="148">
        <v>1</v>
      </c>
      <c r="B1048" s="244" t="s">
        <v>587</v>
      </c>
      <c r="C1048" s="183"/>
      <c r="D1048" s="148"/>
      <c r="E1048" s="148"/>
      <c r="F1048" s="345"/>
      <c r="G1048" s="345"/>
      <c r="H1048" s="345" t="s">
        <v>1658</v>
      </c>
      <c r="I1048" s="458"/>
      <c r="J1048" s="318"/>
      <c r="K1048" s="458"/>
    </row>
    <row r="1049" spans="1:11" x14ac:dyDescent="0.25">
      <c r="A1049" s="345" t="s">
        <v>67</v>
      </c>
      <c r="B1049" s="201"/>
      <c r="C1049" s="183" t="s">
        <v>589</v>
      </c>
      <c r="D1049" s="345" t="s">
        <v>28</v>
      </c>
      <c r="E1049" s="345" t="s">
        <v>28</v>
      </c>
      <c r="F1049" s="345" t="s">
        <v>422</v>
      </c>
      <c r="G1049" s="345" t="s">
        <v>1644</v>
      </c>
      <c r="H1049" s="345"/>
      <c r="I1049" s="458">
        <f>20/12/45</f>
        <v>3.7037037037037042E-2</v>
      </c>
      <c r="J1049" s="318">
        <v>3</v>
      </c>
      <c r="K1049" s="458">
        <f t="shared" si="44"/>
        <v>1.234567901234568E-2</v>
      </c>
    </row>
    <row r="1050" spans="1:11" x14ac:dyDescent="0.25">
      <c r="A1050" s="154" t="s">
        <v>80</v>
      </c>
      <c r="B1050" s="190"/>
      <c r="C1050" s="163" t="s">
        <v>591</v>
      </c>
      <c r="D1050" s="145"/>
      <c r="E1050" s="180" t="s">
        <v>28</v>
      </c>
      <c r="F1050" s="180" t="s">
        <v>13</v>
      </c>
      <c r="G1050" s="180" t="s">
        <v>1674</v>
      </c>
      <c r="H1050" s="180"/>
      <c r="I1050" s="458">
        <f>1/12/45</f>
        <v>1.8518518518518517E-3</v>
      </c>
      <c r="J1050" s="318">
        <v>5</v>
      </c>
      <c r="K1050" s="458">
        <f t="shared" si="44"/>
        <v>3.7037037037037035E-4</v>
      </c>
    </row>
    <row r="1051" spans="1:11" ht="30" x14ac:dyDescent="0.25">
      <c r="A1051" s="148">
        <v>2</v>
      </c>
      <c r="B1051" s="244" t="s">
        <v>592</v>
      </c>
      <c r="C1051" s="220"/>
      <c r="D1051" s="148"/>
      <c r="E1051" s="148"/>
      <c r="F1051" s="148"/>
      <c r="G1051" s="148"/>
      <c r="H1051" s="345" t="s">
        <v>1658</v>
      </c>
      <c r="I1051" s="458"/>
      <c r="J1051" s="318"/>
      <c r="K1051" s="458"/>
    </row>
    <row r="1052" spans="1:11" x14ac:dyDescent="0.25">
      <c r="A1052" s="154" t="s">
        <v>32</v>
      </c>
      <c r="B1052" s="190"/>
      <c r="C1052" s="163" t="s">
        <v>593</v>
      </c>
      <c r="D1052" s="180" t="s">
        <v>28</v>
      </c>
      <c r="E1052" s="180" t="s">
        <v>28</v>
      </c>
      <c r="F1052" s="180" t="s">
        <v>422</v>
      </c>
      <c r="G1052" s="180" t="s">
        <v>1675</v>
      </c>
      <c r="H1052" s="180"/>
      <c r="I1052" s="458">
        <f>15/12/45</f>
        <v>2.7777777777777776E-2</v>
      </c>
      <c r="J1052" s="318">
        <v>3</v>
      </c>
      <c r="K1052" s="458">
        <f t="shared" si="44"/>
        <v>9.2592592592592587E-3</v>
      </c>
    </row>
    <row r="1053" spans="1:11" x14ac:dyDescent="0.25">
      <c r="A1053" s="154" t="s">
        <v>90</v>
      </c>
      <c r="B1053" s="190"/>
      <c r="C1053" s="163" t="s">
        <v>594</v>
      </c>
      <c r="D1053" s="145"/>
      <c r="E1053" s="180" t="s">
        <v>28</v>
      </c>
      <c r="F1053" s="180" t="s">
        <v>13</v>
      </c>
      <c r="G1053" s="180" t="s">
        <v>1649</v>
      </c>
      <c r="H1053" s="180"/>
      <c r="I1053" s="458">
        <f>2/12/45</f>
        <v>3.7037037037037034E-3</v>
      </c>
      <c r="J1053" s="318">
        <v>5</v>
      </c>
      <c r="K1053" s="458">
        <f t="shared" si="44"/>
        <v>7.407407407407407E-4</v>
      </c>
    </row>
    <row r="1054" spans="1:11" ht="30" x14ac:dyDescent="0.25">
      <c r="A1054" s="148">
        <v>3</v>
      </c>
      <c r="B1054" s="244" t="s">
        <v>1676</v>
      </c>
      <c r="C1054" s="220"/>
      <c r="D1054" s="148"/>
      <c r="E1054" s="345"/>
      <c r="F1054" s="345"/>
      <c r="G1054" s="345"/>
      <c r="H1054" s="345" t="s">
        <v>1658</v>
      </c>
      <c r="I1054" s="458"/>
      <c r="J1054" s="318"/>
      <c r="K1054" s="458"/>
    </row>
    <row r="1055" spans="1:11" ht="30" x14ac:dyDescent="0.25">
      <c r="A1055" s="154" t="s">
        <v>103</v>
      </c>
      <c r="B1055" s="190"/>
      <c r="C1055" s="163" t="s">
        <v>1677</v>
      </c>
      <c r="D1055" s="180" t="s">
        <v>28</v>
      </c>
      <c r="E1055" s="180" t="s">
        <v>28</v>
      </c>
      <c r="F1055" s="180" t="s">
        <v>422</v>
      </c>
      <c r="G1055" s="345" t="s">
        <v>2724</v>
      </c>
      <c r="H1055" s="180"/>
      <c r="I1055" s="458">
        <f>20/12/45</f>
        <v>3.7037037037037042E-2</v>
      </c>
      <c r="J1055" s="318">
        <v>3</v>
      </c>
      <c r="K1055" s="458">
        <f t="shared" si="44"/>
        <v>1.234567901234568E-2</v>
      </c>
    </row>
    <row r="1056" spans="1:11" x14ac:dyDescent="0.25">
      <c r="A1056" s="154" t="s">
        <v>192</v>
      </c>
      <c r="B1056" s="190"/>
      <c r="C1056" s="163" t="s">
        <v>597</v>
      </c>
      <c r="D1056" s="180" t="s">
        <v>28</v>
      </c>
      <c r="E1056" s="180" t="s">
        <v>28</v>
      </c>
      <c r="F1056" s="180" t="s">
        <v>13</v>
      </c>
      <c r="G1056" s="180" t="s">
        <v>1649</v>
      </c>
      <c r="H1056" s="180"/>
      <c r="I1056" s="458">
        <f>2/12/45</f>
        <v>3.7037037037037034E-3</v>
      </c>
      <c r="J1056" s="318">
        <v>5</v>
      </c>
      <c r="K1056" s="458">
        <f t="shared" si="44"/>
        <v>7.407407407407407E-4</v>
      </c>
    </row>
    <row r="1057" spans="1:11" ht="30" x14ac:dyDescent="0.25">
      <c r="A1057" s="148">
        <v>4</v>
      </c>
      <c r="B1057" s="244" t="s">
        <v>1678</v>
      </c>
      <c r="C1057" s="220"/>
      <c r="D1057" s="148"/>
      <c r="E1057" s="148"/>
      <c r="F1057" s="148"/>
      <c r="G1057" s="148"/>
      <c r="H1057" s="345" t="s">
        <v>1658</v>
      </c>
      <c r="I1057" s="458"/>
      <c r="J1057" s="318"/>
      <c r="K1057" s="458"/>
    </row>
    <row r="1058" spans="1:11" x14ac:dyDescent="0.25">
      <c r="A1058" s="345" t="s">
        <v>198</v>
      </c>
      <c r="B1058" s="201"/>
      <c r="C1058" s="183" t="s">
        <v>1679</v>
      </c>
      <c r="D1058" s="345" t="s">
        <v>28</v>
      </c>
      <c r="E1058" s="345" t="s">
        <v>28</v>
      </c>
      <c r="F1058" s="345" t="s">
        <v>422</v>
      </c>
      <c r="G1058" s="345" t="s">
        <v>1680</v>
      </c>
      <c r="H1058" s="345"/>
      <c r="I1058" s="458">
        <f>30/12/45</f>
        <v>5.5555555555555552E-2</v>
      </c>
      <c r="J1058" s="318">
        <v>3</v>
      </c>
      <c r="K1058" s="458">
        <f t="shared" si="44"/>
        <v>1.8518518518518517E-2</v>
      </c>
    </row>
    <row r="1059" spans="1:11" x14ac:dyDescent="0.25">
      <c r="A1059" s="345" t="s">
        <v>201</v>
      </c>
      <c r="B1059" s="201"/>
      <c r="C1059" s="183" t="s">
        <v>1681</v>
      </c>
      <c r="D1059" s="345" t="s">
        <v>28</v>
      </c>
      <c r="E1059" s="345" t="s">
        <v>28</v>
      </c>
      <c r="F1059" s="345" t="s">
        <v>34</v>
      </c>
      <c r="G1059" s="345" t="s">
        <v>1675</v>
      </c>
      <c r="H1059" s="345"/>
      <c r="I1059" s="458">
        <f>15/12/45</f>
        <v>2.7777777777777776E-2</v>
      </c>
      <c r="J1059" s="318">
        <v>5</v>
      </c>
      <c r="K1059" s="458">
        <f t="shared" si="44"/>
        <v>5.5555555555555549E-3</v>
      </c>
    </row>
    <row r="1060" spans="1:11" x14ac:dyDescent="0.25">
      <c r="A1060" s="154" t="s">
        <v>204</v>
      </c>
      <c r="B1060" s="190"/>
      <c r="C1060" s="163" t="s">
        <v>1682</v>
      </c>
      <c r="D1060" s="180" t="s">
        <v>28</v>
      </c>
      <c r="E1060" s="180" t="s">
        <v>28</v>
      </c>
      <c r="F1060" s="180" t="s">
        <v>13</v>
      </c>
      <c r="G1060" s="180" t="s">
        <v>1683</v>
      </c>
      <c r="H1060" s="180"/>
      <c r="I1060" s="458">
        <f>3/12/45</f>
        <v>5.5555555555555558E-3</v>
      </c>
      <c r="J1060" s="318">
        <v>5</v>
      </c>
      <c r="K1060" s="458">
        <f t="shared" si="44"/>
        <v>1.1111111111111111E-3</v>
      </c>
    </row>
    <row r="1061" spans="1:11" ht="30" x14ac:dyDescent="0.25">
      <c r="A1061" s="148">
        <v>5</v>
      </c>
      <c r="B1061" s="244" t="s">
        <v>1684</v>
      </c>
      <c r="C1061" s="183"/>
      <c r="D1061" s="345"/>
      <c r="E1061" s="345"/>
      <c r="F1061" s="345"/>
      <c r="G1061" s="345"/>
      <c r="H1061" s="345" t="s">
        <v>1658</v>
      </c>
      <c r="I1061" s="458"/>
      <c r="J1061" s="318"/>
      <c r="K1061" s="458"/>
    </row>
    <row r="1062" spans="1:11" x14ac:dyDescent="0.25">
      <c r="A1062" s="345" t="s">
        <v>211</v>
      </c>
      <c r="B1062" s="201"/>
      <c r="C1062" s="183" t="s">
        <v>1685</v>
      </c>
      <c r="D1062" s="345" t="s">
        <v>28</v>
      </c>
      <c r="E1062" s="148"/>
      <c r="F1062" s="345" t="s">
        <v>422</v>
      </c>
      <c r="G1062" s="345" t="s">
        <v>1686</v>
      </c>
      <c r="H1062" s="345"/>
      <c r="I1062" s="458">
        <f>50/12/45</f>
        <v>9.2592592592592601E-2</v>
      </c>
      <c r="J1062" s="318">
        <v>3</v>
      </c>
      <c r="K1062" s="458">
        <f t="shared" si="44"/>
        <v>3.0864197530864199E-2</v>
      </c>
    </row>
    <row r="1063" spans="1:11" x14ac:dyDescent="0.25">
      <c r="A1063" s="154" t="s">
        <v>214</v>
      </c>
      <c r="B1063" s="190"/>
      <c r="C1063" s="163" t="s">
        <v>1687</v>
      </c>
      <c r="D1063" s="180" t="s">
        <v>28</v>
      </c>
      <c r="E1063" s="145"/>
      <c r="F1063" s="180" t="s">
        <v>34</v>
      </c>
      <c r="G1063" s="345" t="s">
        <v>1644</v>
      </c>
      <c r="H1063" s="180"/>
      <c r="I1063" s="458">
        <f>20/12/45</f>
        <v>3.7037037037037042E-2</v>
      </c>
      <c r="J1063" s="318">
        <v>5</v>
      </c>
      <c r="K1063" s="458">
        <f t="shared" si="44"/>
        <v>7.4074074074074086E-3</v>
      </c>
    </row>
    <row r="1064" spans="1:11" x14ac:dyDescent="0.25">
      <c r="A1064" s="154" t="s">
        <v>217</v>
      </c>
      <c r="B1064" s="190"/>
      <c r="C1064" s="163" t="s">
        <v>602</v>
      </c>
      <c r="D1064" s="180" t="s">
        <v>28</v>
      </c>
      <c r="E1064" s="180" t="s">
        <v>28</v>
      </c>
      <c r="F1064" s="180" t="s">
        <v>13</v>
      </c>
      <c r="G1064" s="180" t="s">
        <v>1688</v>
      </c>
      <c r="H1064" s="180"/>
      <c r="I1064" s="458">
        <f>3/12/45</f>
        <v>5.5555555555555558E-3</v>
      </c>
      <c r="J1064" s="318">
        <v>5</v>
      </c>
      <c r="K1064" s="458">
        <f t="shared" si="44"/>
        <v>1.1111111111111111E-3</v>
      </c>
    </row>
    <row r="1065" spans="1:11" ht="30" x14ac:dyDescent="0.25">
      <c r="A1065" s="148">
        <v>6</v>
      </c>
      <c r="B1065" s="244" t="s">
        <v>598</v>
      </c>
      <c r="C1065" s="220"/>
      <c r="D1065" s="148"/>
      <c r="E1065" s="148"/>
      <c r="F1065" s="148"/>
      <c r="G1065" s="148"/>
      <c r="H1065" s="345" t="s">
        <v>1658</v>
      </c>
      <c r="I1065" s="458"/>
      <c r="J1065" s="318"/>
      <c r="K1065" s="458"/>
    </row>
    <row r="1066" spans="1:11" x14ac:dyDescent="0.25">
      <c r="A1066" s="154" t="s">
        <v>154</v>
      </c>
      <c r="B1066" s="190"/>
      <c r="C1066" s="163" t="s">
        <v>600</v>
      </c>
      <c r="D1066" s="180" t="s">
        <v>28</v>
      </c>
      <c r="E1066" s="145"/>
      <c r="F1066" s="180" t="s">
        <v>422</v>
      </c>
      <c r="G1066" s="180" t="s">
        <v>1680</v>
      </c>
      <c r="H1066" s="180"/>
      <c r="I1066" s="458">
        <f>30/12/45</f>
        <v>5.5555555555555552E-2</v>
      </c>
      <c r="J1066" s="318">
        <v>3</v>
      </c>
      <c r="K1066" s="458">
        <f t="shared" si="44"/>
        <v>1.8518518518518517E-2</v>
      </c>
    </row>
    <row r="1067" spans="1:11" x14ac:dyDescent="0.25">
      <c r="A1067" s="154" t="s">
        <v>155</v>
      </c>
      <c r="B1067" s="190"/>
      <c r="C1067" s="163" t="s">
        <v>602</v>
      </c>
      <c r="D1067" s="180" t="s">
        <v>28</v>
      </c>
      <c r="E1067" s="180" t="s">
        <v>28</v>
      </c>
      <c r="F1067" s="180" t="s">
        <v>13</v>
      </c>
      <c r="G1067" s="180" t="s">
        <v>1688</v>
      </c>
      <c r="H1067" s="180"/>
      <c r="I1067" s="458">
        <f>3/12/45</f>
        <v>5.5555555555555558E-3</v>
      </c>
      <c r="J1067" s="318">
        <v>5</v>
      </c>
      <c r="K1067" s="458">
        <f t="shared" si="44"/>
        <v>1.1111111111111111E-3</v>
      </c>
    </row>
    <row r="1068" spans="1:11" ht="30" x14ac:dyDescent="0.25">
      <c r="A1068" s="148">
        <v>7</v>
      </c>
      <c r="B1068" s="244" t="s">
        <v>607</v>
      </c>
      <c r="C1068" s="220"/>
      <c r="D1068" s="148"/>
      <c r="E1068" s="148"/>
      <c r="F1068" s="148"/>
      <c r="G1068" s="148"/>
      <c r="H1068" s="345" t="s">
        <v>1658</v>
      </c>
      <c r="I1068" s="458"/>
      <c r="J1068" s="318"/>
      <c r="K1068" s="458"/>
    </row>
    <row r="1069" spans="1:11" x14ac:dyDescent="0.25">
      <c r="A1069" s="154" t="s">
        <v>232</v>
      </c>
      <c r="B1069" s="190"/>
      <c r="C1069" s="163" t="s">
        <v>1689</v>
      </c>
      <c r="D1069" s="180" t="s">
        <v>28</v>
      </c>
      <c r="E1069" s="180" t="s">
        <v>28</v>
      </c>
      <c r="F1069" s="180" t="s">
        <v>34</v>
      </c>
      <c r="G1069" s="180" t="s">
        <v>620</v>
      </c>
      <c r="H1069" s="180"/>
      <c r="I1069" s="458">
        <f>1/12/45</f>
        <v>1.8518518518518517E-3</v>
      </c>
      <c r="J1069" s="318">
        <v>5</v>
      </c>
      <c r="K1069" s="458">
        <f t="shared" si="44"/>
        <v>3.7037037037037035E-4</v>
      </c>
    </row>
    <row r="1070" spans="1:11" x14ac:dyDescent="0.25">
      <c r="A1070" s="154" t="s">
        <v>235</v>
      </c>
      <c r="B1070" s="190"/>
      <c r="C1070" s="163" t="s">
        <v>1690</v>
      </c>
      <c r="D1070" s="180" t="s">
        <v>28</v>
      </c>
      <c r="E1070" s="180" t="s">
        <v>28</v>
      </c>
      <c r="F1070" s="180" t="s">
        <v>34</v>
      </c>
      <c r="G1070" s="180" t="s">
        <v>1654</v>
      </c>
      <c r="H1070" s="180"/>
      <c r="I1070" s="458">
        <f>10/12/45</f>
        <v>1.8518518518518521E-2</v>
      </c>
      <c r="J1070" s="318">
        <v>5</v>
      </c>
      <c r="K1070" s="458">
        <f t="shared" si="44"/>
        <v>3.7037037037037043E-3</v>
      </c>
    </row>
    <row r="1071" spans="1:11" x14ac:dyDescent="0.25">
      <c r="A1071" s="345" t="s">
        <v>238</v>
      </c>
      <c r="B1071" s="201"/>
      <c r="C1071" s="183" t="s">
        <v>1691</v>
      </c>
      <c r="D1071" s="345" t="s">
        <v>28</v>
      </c>
      <c r="E1071" s="345" t="s">
        <v>28</v>
      </c>
      <c r="F1071" s="345" t="s">
        <v>13</v>
      </c>
      <c r="G1071" s="345" t="s">
        <v>1692</v>
      </c>
      <c r="H1071" s="345"/>
      <c r="I1071" s="458">
        <f>2/12/45</f>
        <v>3.7037037037037034E-3</v>
      </c>
      <c r="J1071" s="318">
        <v>5</v>
      </c>
      <c r="K1071" s="458">
        <f t="shared" si="44"/>
        <v>7.407407407407407E-4</v>
      </c>
    </row>
    <row r="1072" spans="1:11" x14ac:dyDescent="0.25">
      <c r="A1072" s="345" t="s">
        <v>1693</v>
      </c>
      <c r="B1072" s="201"/>
      <c r="C1072" s="183" t="s">
        <v>574</v>
      </c>
      <c r="D1072" s="345" t="s">
        <v>28</v>
      </c>
      <c r="E1072" s="345" t="s">
        <v>28</v>
      </c>
      <c r="F1072" s="345" t="s">
        <v>100</v>
      </c>
      <c r="G1072" s="345" t="s">
        <v>1694</v>
      </c>
      <c r="H1072" s="345"/>
      <c r="I1072" s="458">
        <f>60/12/45</f>
        <v>0.1111111111111111</v>
      </c>
      <c r="J1072" s="318">
        <v>3</v>
      </c>
      <c r="K1072" s="458">
        <f t="shared" si="44"/>
        <v>3.7037037037037035E-2</v>
      </c>
    </row>
    <row r="1073" spans="1:11" ht="30" x14ac:dyDescent="0.25">
      <c r="A1073" s="148">
        <v>8</v>
      </c>
      <c r="B1073" s="244" t="s">
        <v>1695</v>
      </c>
      <c r="C1073" s="183" t="s">
        <v>584</v>
      </c>
      <c r="D1073" s="148"/>
      <c r="E1073" s="345" t="s">
        <v>28</v>
      </c>
      <c r="F1073" s="345" t="s">
        <v>34</v>
      </c>
      <c r="G1073" s="345" t="s">
        <v>1654</v>
      </c>
      <c r="H1073" s="345" t="s">
        <v>1658</v>
      </c>
      <c r="I1073" s="458">
        <f>10/12/45</f>
        <v>1.8518518518518521E-2</v>
      </c>
      <c r="J1073" s="318">
        <v>5</v>
      </c>
      <c r="K1073" s="458">
        <f t="shared" si="44"/>
        <v>3.7037037037037043E-3</v>
      </c>
    </row>
    <row r="1074" spans="1:11" ht="30" x14ac:dyDescent="0.25">
      <c r="A1074" s="148">
        <v>9</v>
      </c>
      <c r="B1074" s="244" t="s">
        <v>1696</v>
      </c>
      <c r="C1074" s="183" t="s">
        <v>559</v>
      </c>
      <c r="D1074" s="148"/>
      <c r="E1074" s="345" t="s">
        <v>28</v>
      </c>
      <c r="F1074" s="345" t="s">
        <v>560</v>
      </c>
      <c r="G1074" s="345" t="s">
        <v>1649</v>
      </c>
      <c r="H1074" s="345" t="s">
        <v>1658</v>
      </c>
      <c r="I1074" s="458">
        <f>2/12/45</f>
        <v>3.7037037037037034E-3</v>
      </c>
      <c r="J1074" s="318">
        <v>5</v>
      </c>
      <c r="K1074" s="458">
        <f t="shared" si="44"/>
        <v>7.407407407407407E-4</v>
      </c>
    </row>
    <row r="1075" spans="1:11" ht="30" x14ac:dyDescent="0.25">
      <c r="A1075" s="148">
        <v>10</v>
      </c>
      <c r="B1075" s="244" t="s">
        <v>1697</v>
      </c>
      <c r="C1075" s="183"/>
      <c r="D1075" s="345"/>
      <c r="E1075" s="345"/>
      <c r="F1075" s="345"/>
      <c r="G1075" s="345"/>
      <c r="H1075" s="345" t="s">
        <v>1658</v>
      </c>
      <c r="I1075" s="458"/>
      <c r="J1075" s="318"/>
      <c r="K1075" s="458"/>
    </row>
    <row r="1076" spans="1:11" x14ac:dyDescent="0.25">
      <c r="A1076" s="154" t="s">
        <v>1146</v>
      </c>
      <c r="B1076" s="190"/>
      <c r="C1076" s="163" t="s">
        <v>1698</v>
      </c>
      <c r="D1076" s="145"/>
      <c r="E1076" s="180" t="s">
        <v>28</v>
      </c>
      <c r="F1076" s="180" t="s">
        <v>13</v>
      </c>
      <c r="G1076" s="180" t="s">
        <v>1644</v>
      </c>
      <c r="H1076" s="180"/>
      <c r="I1076" s="458">
        <f>20/12/45</f>
        <v>3.7037037037037042E-2</v>
      </c>
      <c r="J1076" s="318">
        <v>5</v>
      </c>
      <c r="K1076" s="458">
        <f t="shared" si="44"/>
        <v>7.4074074074074086E-3</v>
      </c>
    </row>
    <row r="1077" spans="1:11" x14ac:dyDescent="0.25">
      <c r="A1077" s="154" t="s">
        <v>1148</v>
      </c>
      <c r="B1077" s="190"/>
      <c r="C1077" s="163" t="s">
        <v>606</v>
      </c>
      <c r="D1077" s="180" t="s">
        <v>28</v>
      </c>
      <c r="E1077" s="145"/>
      <c r="F1077" s="180" t="s">
        <v>13</v>
      </c>
      <c r="G1077" s="180" t="s">
        <v>620</v>
      </c>
      <c r="H1077" s="180"/>
      <c r="I1077" s="458">
        <f>1/12/45</f>
        <v>1.8518518518518517E-3</v>
      </c>
      <c r="J1077" s="318">
        <v>5</v>
      </c>
      <c r="K1077" s="458">
        <f t="shared" si="44"/>
        <v>3.7037037037037035E-4</v>
      </c>
    </row>
    <row r="1078" spans="1:11" ht="30" x14ac:dyDescent="0.25">
      <c r="A1078" s="148">
        <v>11</v>
      </c>
      <c r="B1078" s="244" t="s">
        <v>610</v>
      </c>
      <c r="C1078" s="220"/>
      <c r="D1078" s="148"/>
      <c r="E1078" s="148"/>
      <c r="F1078" s="148"/>
      <c r="G1078" s="148"/>
      <c r="H1078" s="345" t="s">
        <v>1658</v>
      </c>
      <c r="I1078" s="458"/>
      <c r="J1078" s="318"/>
      <c r="K1078" s="458"/>
    </row>
    <row r="1079" spans="1:11" x14ac:dyDescent="0.25">
      <c r="A1079" s="345" t="s">
        <v>1151</v>
      </c>
      <c r="B1079" s="201"/>
      <c r="C1079" s="183" t="s">
        <v>611</v>
      </c>
      <c r="D1079" s="148"/>
      <c r="E1079" s="345" t="s">
        <v>28</v>
      </c>
      <c r="F1079" s="345" t="s">
        <v>34</v>
      </c>
      <c r="G1079" s="345" t="s">
        <v>1699</v>
      </c>
      <c r="H1079" s="345"/>
      <c r="I1079" s="458">
        <f>20/12/45</f>
        <v>3.7037037037037042E-2</v>
      </c>
      <c r="J1079" s="318">
        <v>3</v>
      </c>
      <c r="K1079" s="458">
        <f t="shared" si="44"/>
        <v>1.234567901234568E-2</v>
      </c>
    </row>
    <row r="1080" spans="1:11" x14ac:dyDescent="0.25">
      <c r="A1080" s="345" t="s">
        <v>1153</v>
      </c>
      <c r="B1080" s="201"/>
      <c r="C1080" s="183" t="s">
        <v>613</v>
      </c>
      <c r="D1080" s="148"/>
      <c r="E1080" s="345" t="s">
        <v>28</v>
      </c>
      <c r="F1080" s="345" t="s">
        <v>34</v>
      </c>
      <c r="G1080" s="345" t="s">
        <v>1649</v>
      </c>
      <c r="H1080" s="345"/>
      <c r="I1080" s="458">
        <f>2/12/45</f>
        <v>3.7037037037037034E-3</v>
      </c>
      <c r="J1080" s="318">
        <v>5</v>
      </c>
      <c r="K1080" s="458">
        <f t="shared" si="44"/>
        <v>7.407407407407407E-4</v>
      </c>
    </row>
    <row r="1081" spans="1:11" x14ac:dyDescent="0.25">
      <c r="A1081" s="345" t="s">
        <v>1700</v>
      </c>
      <c r="B1081" s="201"/>
      <c r="C1081" s="183" t="s">
        <v>614</v>
      </c>
      <c r="D1081" s="345" t="s">
        <v>28</v>
      </c>
      <c r="E1081" s="345" t="s">
        <v>28</v>
      </c>
      <c r="F1081" s="345" t="s">
        <v>34</v>
      </c>
      <c r="G1081" s="345" t="s">
        <v>1701</v>
      </c>
      <c r="H1081" s="345"/>
      <c r="I1081" s="458">
        <f>6/12/45</f>
        <v>1.1111111111111112E-2</v>
      </c>
      <c r="J1081" s="318">
        <v>3</v>
      </c>
      <c r="K1081" s="458">
        <f t="shared" si="44"/>
        <v>3.7037037037037038E-3</v>
      </c>
    </row>
    <row r="1082" spans="1:11" ht="30" x14ac:dyDescent="0.25">
      <c r="A1082" s="148">
        <v>12</v>
      </c>
      <c r="B1082" s="244" t="s">
        <v>616</v>
      </c>
      <c r="C1082" s="220"/>
      <c r="D1082" s="148"/>
      <c r="E1082" s="148"/>
      <c r="F1082" s="148"/>
      <c r="G1082" s="148"/>
      <c r="H1082" s="345" t="s">
        <v>1658</v>
      </c>
      <c r="I1082" s="458"/>
      <c r="J1082" s="318"/>
      <c r="K1082" s="458"/>
    </row>
    <row r="1083" spans="1:11" x14ac:dyDescent="0.25">
      <c r="A1083" s="345" t="s">
        <v>1536</v>
      </c>
      <c r="B1083" s="201"/>
      <c r="C1083" s="183" t="s">
        <v>574</v>
      </c>
      <c r="D1083" s="345" t="s">
        <v>28</v>
      </c>
      <c r="E1083" s="345" t="s">
        <v>28</v>
      </c>
      <c r="F1083" s="345" t="s">
        <v>100</v>
      </c>
      <c r="G1083" s="345" t="s">
        <v>1694</v>
      </c>
      <c r="H1083" s="345"/>
      <c r="I1083" s="458">
        <f>60/12/45</f>
        <v>0.1111111111111111</v>
      </c>
      <c r="J1083" s="318">
        <v>3</v>
      </c>
      <c r="K1083" s="458">
        <f>I1083/J1083</f>
        <v>3.7037037037037035E-2</v>
      </c>
    </row>
    <row r="1084" spans="1:11" ht="30" x14ac:dyDescent="0.25">
      <c r="A1084" s="345" t="s">
        <v>1156</v>
      </c>
      <c r="B1084" s="201"/>
      <c r="C1084" s="183" t="s">
        <v>144</v>
      </c>
      <c r="D1084" s="148"/>
      <c r="E1084" s="345" t="s">
        <v>28</v>
      </c>
      <c r="F1084" s="345" t="s">
        <v>13</v>
      </c>
      <c r="G1084" s="345"/>
      <c r="H1084" s="345" t="s">
        <v>1702</v>
      </c>
      <c r="I1084" s="458"/>
      <c r="J1084" s="318">
        <v>5</v>
      </c>
      <c r="K1084" s="458">
        <f>I1084/J1084</f>
        <v>0</v>
      </c>
    </row>
    <row r="1085" spans="1:11" ht="30" x14ac:dyDescent="0.25">
      <c r="A1085" s="152">
        <v>13</v>
      </c>
      <c r="B1085" s="244" t="s">
        <v>619</v>
      </c>
      <c r="C1085" s="183" t="s">
        <v>144</v>
      </c>
      <c r="D1085" s="148"/>
      <c r="E1085" s="345" t="s">
        <v>28</v>
      </c>
      <c r="F1085" s="345" t="s">
        <v>13</v>
      </c>
      <c r="G1085" s="345"/>
      <c r="H1085" s="345" t="s">
        <v>1702</v>
      </c>
      <c r="I1085" s="458"/>
      <c r="J1085" s="318">
        <v>5</v>
      </c>
      <c r="K1085" s="458">
        <f>I1085/J1085</f>
        <v>0</v>
      </c>
    </row>
    <row r="1087" spans="1:11" x14ac:dyDescent="0.25">
      <c r="A1087" s="344" t="s">
        <v>1703</v>
      </c>
      <c r="B1087" s="319"/>
      <c r="C1087" s="319"/>
      <c r="D1087" s="326"/>
      <c r="E1087" s="326"/>
      <c r="F1087" s="326"/>
      <c r="G1087" s="326"/>
      <c r="H1087" s="326"/>
      <c r="I1087" s="457"/>
      <c r="J1087" s="327"/>
      <c r="K1087" s="457"/>
    </row>
    <row r="1088" spans="1:11" ht="28.5" customHeight="1" x14ac:dyDescent="0.25">
      <c r="A1088" s="483" t="s">
        <v>0</v>
      </c>
      <c r="B1088" s="483" t="s">
        <v>20</v>
      </c>
      <c r="C1088" s="483" t="s">
        <v>1</v>
      </c>
      <c r="D1088" s="485" t="s">
        <v>2</v>
      </c>
      <c r="E1088" s="486"/>
      <c r="F1088" s="483" t="s">
        <v>37</v>
      </c>
      <c r="G1088" s="483" t="s">
        <v>38</v>
      </c>
      <c r="H1088" s="483" t="s">
        <v>3</v>
      </c>
      <c r="I1088" s="479" t="s">
        <v>3193</v>
      </c>
      <c r="J1088" s="481" t="s">
        <v>3189</v>
      </c>
      <c r="K1088" s="479" t="s">
        <v>3190</v>
      </c>
    </row>
    <row r="1089" spans="1:11" ht="29.25" customHeight="1" x14ac:dyDescent="0.25">
      <c r="A1089" s="484"/>
      <c r="B1089" s="484"/>
      <c r="C1089" s="484"/>
      <c r="D1089" s="135" t="s">
        <v>39</v>
      </c>
      <c r="E1089" s="135" t="s">
        <v>4</v>
      </c>
      <c r="F1089" s="484"/>
      <c r="G1089" s="484"/>
      <c r="H1089" s="484"/>
      <c r="I1089" s="480"/>
      <c r="J1089" s="482"/>
      <c r="K1089" s="480"/>
    </row>
    <row r="1090" spans="1:11" x14ac:dyDescent="0.25">
      <c r="A1090" s="148" t="s">
        <v>40</v>
      </c>
      <c r="B1090" s="197" t="s">
        <v>622</v>
      </c>
      <c r="C1090" s="198"/>
      <c r="D1090" s="150"/>
      <c r="E1090" s="150"/>
      <c r="F1090" s="150"/>
      <c r="G1090" s="150"/>
      <c r="H1090" s="151"/>
      <c r="I1090" s="458"/>
      <c r="J1090" s="318"/>
      <c r="K1090" s="458"/>
    </row>
    <row r="1091" spans="1:11" ht="30" x14ac:dyDescent="0.25">
      <c r="A1091" s="154">
        <v>1</v>
      </c>
      <c r="B1091" s="190"/>
      <c r="C1091" s="163" t="s">
        <v>623</v>
      </c>
      <c r="D1091" s="180" t="s">
        <v>28</v>
      </c>
      <c r="E1091" s="180" t="s">
        <v>28</v>
      </c>
      <c r="F1091" s="180" t="s">
        <v>13</v>
      </c>
      <c r="G1091" s="345" t="s">
        <v>2725</v>
      </c>
      <c r="H1091" s="180" t="s">
        <v>774</v>
      </c>
      <c r="I1091" s="458">
        <f>5/6/45</f>
        <v>1.8518518518518521E-2</v>
      </c>
      <c r="J1091" s="318">
        <v>5</v>
      </c>
      <c r="K1091" s="458">
        <f t="shared" ref="K1091:K1106" si="46">I1091/J1091</f>
        <v>3.7037037037037043E-3</v>
      </c>
    </row>
    <row r="1092" spans="1:11" ht="30" x14ac:dyDescent="0.25">
      <c r="A1092" s="154">
        <v>2</v>
      </c>
      <c r="B1092" s="190"/>
      <c r="C1092" s="163" t="s">
        <v>624</v>
      </c>
      <c r="D1092" s="180" t="s">
        <v>28</v>
      </c>
      <c r="E1092" s="180" t="s">
        <v>28</v>
      </c>
      <c r="F1092" s="180" t="s">
        <v>65</v>
      </c>
      <c r="G1092" s="345" t="s">
        <v>2689</v>
      </c>
      <c r="H1092" s="180" t="s">
        <v>768</v>
      </c>
      <c r="I1092" s="458">
        <f>10/12/45</f>
        <v>1.8518518518518521E-2</v>
      </c>
      <c r="J1092" s="318">
        <v>5</v>
      </c>
      <c r="K1092" s="458">
        <f t="shared" si="46"/>
        <v>3.7037037037037043E-3</v>
      </c>
    </row>
    <row r="1093" spans="1:11" ht="30" x14ac:dyDescent="0.25">
      <c r="A1093" s="154">
        <v>3</v>
      </c>
      <c r="B1093" s="190"/>
      <c r="C1093" s="163" t="s">
        <v>625</v>
      </c>
      <c r="D1093" s="180" t="s">
        <v>28</v>
      </c>
      <c r="E1093" s="180" t="s">
        <v>28</v>
      </c>
      <c r="F1093" s="180" t="s">
        <v>626</v>
      </c>
      <c r="G1093" s="345" t="s">
        <v>2726</v>
      </c>
      <c r="H1093" s="180" t="s">
        <v>774</v>
      </c>
      <c r="I1093" s="458">
        <f>20/6/45</f>
        <v>7.4074074074074084E-2</v>
      </c>
      <c r="J1093" s="318">
        <v>5</v>
      </c>
      <c r="K1093" s="458">
        <f t="shared" si="46"/>
        <v>1.4814814814814817E-2</v>
      </c>
    </row>
    <row r="1094" spans="1:11" ht="30" x14ac:dyDescent="0.25">
      <c r="A1094" s="154">
        <v>4</v>
      </c>
      <c r="B1094" s="190"/>
      <c r="C1094" s="163" t="s">
        <v>627</v>
      </c>
      <c r="D1094" s="180" t="s">
        <v>28</v>
      </c>
      <c r="E1094" s="180" t="s">
        <v>28</v>
      </c>
      <c r="F1094" s="180" t="s">
        <v>13</v>
      </c>
      <c r="G1094" s="345" t="s">
        <v>2725</v>
      </c>
      <c r="H1094" s="180" t="s">
        <v>768</v>
      </c>
      <c r="I1094" s="458">
        <f>5/12/45</f>
        <v>9.2592592592592605E-3</v>
      </c>
      <c r="J1094" s="318">
        <v>5</v>
      </c>
      <c r="K1094" s="458">
        <f t="shared" si="46"/>
        <v>1.8518518518518521E-3</v>
      </c>
    </row>
    <row r="1095" spans="1:11" ht="30" x14ac:dyDescent="0.25">
      <c r="A1095" s="154">
        <v>5</v>
      </c>
      <c r="B1095" s="190"/>
      <c r="C1095" s="163" t="s">
        <v>628</v>
      </c>
      <c r="D1095" s="180" t="s">
        <v>28</v>
      </c>
      <c r="E1095" s="180" t="s">
        <v>28</v>
      </c>
      <c r="F1095" s="180" t="s">
        <v>65</v>
      </c>
      <c r="G1095" s="345" t="s">
        <v>2727</v>
      </c>
      <c r="H1095" s="180" t="s">
        <v>768</v>
      </c>
      <c r="I1095" s="458">
        <f>5/12/45</f>
        <v>9.2592592592592605E-3</v>
      </c>
      <c r="J1095" s="318">
        <v>5</v>
      </c>
      <c r="K1095" s="458">
        <f t="shared" si="46"/>
        <v>1.8518518518518521E-3</v>
      </c>
    </row>
    <row r="1096" spans="1:11" ht="30" x14ac:dyDescent="0.25">
      <c r="A1096" s="154">
        <v>6</v>
      </c>
      <c r="B1096" s="190"/>
      <c r="C1096" s="163" t="s">
        <v>629</v>
      </c>
      <c r="D1096" s="180" t="s">
        <v>28</v>
      </c>
      <c r="E1096" s="180" t="s">
        <v>28</v>
      </c>
      <c r="F1096" s="180" t="s">
        <v>65</v>
      </c>
      <c r="G1096" s="345" t="s">
        <v>2727</v>
      </c>
      <c r="H1096" s="180" t="s">
        <v>1704</v>
      </c>
      <c r="I1096" s="458">
        <f>5/9/45</f>
        <v>1.234567901234568E-2</v>
      </c>
      <c r="J1096" s="318">
        <v>5</v>
      </c>
      <c r="K1096" s="458">
        <f t="shared" si="46"/>
        <v>2.4691358024691362E-3</v>
      </c>
    </row>
    <row r="1097" spans="1:11" ht="30" x14ac:dyDescent="0.25">
      <c r="A1097" s="154">
        <v>7</v>
      </c>
      <c r="B1097" s="190"/>
      <c r="C1097" s="163" t="s">
        <v>631</v>
      </c>
      <c r="D1097" s="180" t="s">
        <v>28</v>
      </c>
      <c r="E1097" s="180" t="s">
        <v>28</v>
      </c>
      <c r="F1097" s="180" t="s">
        <v>626</v>
      </c>
      <c r="G1097" s="345" t="s">
        <v>2728</v>
      </c>
      <c r="H1097" s="180" t="s">
        <v>1704</v>
      </c>
      <c r="I1097" s="458">
        <f>5/9/45</f>
        <v>1.234567901234568E-2</v>
      </c>
      <c r="J1097" s="318">
        <v>5</v>
      </c>
      <c r="K1097" s="458">
        <f t="shared" si="46"/>
        <v>2.4691358024691362E-3</v>
      </c>
    </row>
    <row r="1098" spans="1:11" ht="30" x14ac:dyDescent="0.25">
      <c r="A1098" s="154">
        <v>8</v>
      </c>
      <c r="B1098" s="190"/>
      <c r="C1098" s="163" t="s">
        <v>632</v>
      </c>
      <c r="D1098" s="180" t="s">
        <v>28</v>
      </c>
      <c r="E1098" s="180" t="s">
        <v>28</v>
      </c>
      <c r="F1098" s="180" t="s">
        <v>65</v>
      </c>
      <c r="G1098" s="345" t="s">
        <v>2729</v>
      </c>
      <c r="H1098" s="180" t="s">
        <v>1704</v>
      </c>
      <c r="I1098" s="458">
        <f>3/9/45</f>
        <v>7.4074074074074068E-3</v>
      </c>
      <c r="J1098" s="318">
        <v>5</v>
      </c>
      <c r="K1098" s="458">
        <f t="shared" si="46"/>
        <v>1.4814814814814814E-3</v>
      </c>
    </row>
    <row r="1099" spans="1:11" x14ac:dyDescent="0.25">
      <c r="A1099" s="148" t="s">
        <v>50</v>
      </c>
      <c r="B1099" s="197" t="s">
        <v>1705</v>
      </c>
      <c r="C1099" s="198"/>
      <c r="D1099" s="150"/>
      <c r="E1099" s="150"/>
      <c r="F1099" s="150"/>
      <c r="G1099" s="150"/>
      <c r="H1099" s="151"/>
      <c r="I1099" s="458"/>
      <c r="J1099" s="318"/>
      <c r="K1099" s="458"/>
    </row>
    <row r="1100" spans="1:11" ht="30" x14ac:dyDescent="0.25">
      <c r="A1100" s="154">
        <v>1</v>
      </c>
      <c r="B1100" s="190"/>
      <c r="C1100" s="163" t="s">
        <v>634</v>
      </c>
      <c r="D1100" s="180" t="s">
        <v>28</v>
      </c>
      <c r="E1100" s="180" t="s">
        <v>28</v>
      </c>
      <c r="F1100" s="180" t="s">
        <v>65</v>
      </c>
      <c r="G1100" s="345" t="s">
        <v>2689</v>
      </c>
      <c r="H1100" s="180" t="s">
        <v>768</v>
      </c>
      <c r="I1100" s="458">
        <f>10/12/45</f>
        <v>1.8518518518518521E-2</v>
      </c>
      <c r="J1100" s="318">
        <v>5</v>
      </c>
      <c r="K1100" s="458">
        <f t="shared" si="46"/>
        <v>3.7037037037037043E-3</v>
      </c>
    </row>
    <row r="1101" spans="1:11" ht="30" x14ac:dyDescent="0.25">
      <c r="A1101" s="154">
        <v>2</v>
      </c>
      <c r="B1101" s="190"/>
      <c r="C1101" s="163" t="s">
        <v>635</v>
      </c>
      <c r="D1101" s="180" t="s">
        <v>28</v>
      </c>
      <c r="E1101" s="180" t="s">
        <v>28</v>
      </c>
      <c r="F1101" s="180" t="s">
        <v>65</v>
      </c>
      <c r="G1101" s="345" t="s">
        <v>2730</v>
      </c>
      <c r="H1101" s="180" t="s">
        <v>768</v>
      </c>
      <c r="I1101" s="458">
        <f>25/12/45</f>
        <v>4.6296296296296301E-2</v>
      </c>
      <c r="J1101" s="318">
        <v>5</v>
      </c>
      <c r="K1101" s="458">
        <f t="shared" si="46"/>
        <v>9.2592592592592605E-3</v>
      </c>
    </row>
    <row r="1102" spans="1:11" ht="30" x14ac:dyDescent="0.25">
      <c r="A1102" s="154">
        <v>3</v>
      </c>
      <c r="B1102" s="190"/>
      <c r="C1102" s="163" t="s">
        <v>636</v>
      </c>
      <c r="D1102" s="180" t="s">
        <v>28</v>
      </c>
      <c r="E1102" s="180" t="s">
        <v>28</v>
      </c>
      <c r="F1102" s="180" t="s">
        <v>65</v>
      </c>
      <c r="G1102" s="345" t="s">
        <v>2729</v>
      </c>
      <c r="H1102" s="180" t="s">
        <v>768</v>
      </c>
      <c r="I1102" s="458">
        <f>3/12/45</f>
        <v>5.5555555555555558E-3</v>
      </c>
      <c r="J1102" s="318">
        <v>5</v>
      </c>
      <c r="K1102" s="458">
        <f t="shared" si="46"/>
        <v>1.1111111111111111E-3</v>
      </c>
    </row>
    <row r="1103" spans="1:11" ht="30" x14ac:dyDescent="0.25">
      <c r="A1103" s="154">
        <v>4</v>
      </c>
      <c r="B1103" s="190"/>
      <c r="C1103" s="163" t="s">
        <v>1706</v>
      </c>
      <c r="D1103" s="180" t="s">
        <v>28</v>
      </c>
      <c r="E1103" s="180" t="s">
        <v>28</v>
      </c>
      <c r="F1103" s="180" t="s">
        <v>639</v>
      </c>
      <c r="G1103" s="345" t="s">
        <v>2731</v>
      </c>
      <c r="H1103" s="180" t="s">
        <v>1704</v>
      </c>
      <c r="I1103" s="458">
        <f>5/9/45</f>
        <v>1.234567901234568E-2</v>
      </c>
      <c r="J1103" s="318">
        <v>5</v>
      </c>
      <c r="K1103" s="458">
        <f t="shared" si="46"/>
        <v>2.4691358024691362E-3</v>
      </c>
    </row>
    <row r="1104" spans="1:11" ht="30" x14ac:dyDescent="0.25">
      <c r="A1104" s="154">
        <v>5</v>
      </c>
      <c r="B1104" s="190"/>
      <c r="C1104" s="163" t="s">
        <v>638</v>
      </c>
      <c r="D1104" s="180" t="s">
        <v>28</v>
      </c>
      <c r="E1104" s="180"/>
      <c r="F1104" s="180" t="s">
        <v>639</v>
      </c>
      <c r="G1104" s="345" t="s">
        <v>2732</v>
      </c>
      <c r="H1104" s="180" t="s">
        <v>768</v>
      </c>
      <c r="I1104" s="458">
        <f>1/12/45</f>
        <v>1.8518518518518517E-3</v>
      </c>
      <c r="J1104" s="318">
        <v>5</v>
      </c>
      <c r="K1104" s="458">
        <f t="shared" si="46"/>
        <v>3.7037037037037035E-4</v>
      </c>
    </row>
    <row r="1105" spans="1:11" x14ac:dyDescent="0.25">
      <c r="A1105" s="148" t="s">
        <v>132</v>
      </c>
      <c r="B1105" s="197" t="s">
        <v>640</v>
      </c>
      <c r="C1105" s="198"/>
      <c r="D1105" s="150"/>
      <c r="E1105" s="150"/>
      <c r="F1105" s="150"/>
      <c r="G1105" s="150"/>
      <c r="H1105" s="151"/>
      <c r="I1105" s="458"/>
      <c r="J1105" s="318"/>
      <c r="K1105" s="458"/>
    </row>
    <row r="1106" spans="1:11" ht="75" x14ac:dyDescent="0.25">
      <c r="A1106" s="153">
        <v>1</v>
      </c>
      <c r="B1106" s="201"/>
      <c r="C1106" s="183" t="s">
        <v>144</v>
      </c>
      <c r="D1106" s="345" t="s">
        <v>28</v>
      </c>
      <c r="E1106" s="345" t="s">
        <v>28</v>
      </c>
      <c r="F1106" s="345" t="s">
        <v>13</v>
      </c>
      <c r="G1106" s="345" t="s">
        <v>449</v>
      </c>
      <c r="H1106" s="345" t="s">
        <v>2733</v>
      </c>
      <c r="I1106" s="458">
        <f>1/12/45</f>
        <v>1.8518518518518517E-3</v>
      </c>
      <c r="J1106" s="318">
        <v>5</v>
      </c>
      <c r="K1106" s="458">
        <f t="shared" si="46"/>
        <v>3.7037037037037035E-4</v>
      </c>
    </row>
    <row r="1108" spans="1:11" x14ac:dyDescent="0.25">
      <c r="A1108" s="344" t="s">
        <v>2891</v>
      </c>
      <c r="B1108" s="319"/>
      <c r="C1108" s="319"/>
      <c r="D1108" s="326"/>
      <c r="E1108" s="326"/>
      <c r="F1108" s="326"/>
      <c r="G1108" s="326"/>
      <c r="H1108" s="326"/>
      <c r="I1108" s="457"/>
      <c r="J1108" s="327"/>
      <c r="K1108" s="457"/>
    </row>
    <row r="1109" spans="1:11" ht="28.5" customHeight="1" x14ac:dyDescent="0.25">
      <c r="A1109" s="483" t="s">
        <v>0</v>
      </c>
      <c r="B1109" s="483" t="s">
        <v>20</v>
      </c>
      <c r="C1109" s="483" t="s">
        <v>1</v>
      </c>
      <c r="D1109" s="485" t="s">
        <v>2</v>
      </c>
      <c r="E1109" s="486"/>
      <c r="F1109" s="483" t="s">
        <v>37</v>
      </c>
      <c r="G1109" s="483" t="s">
        <v>38</v>
      </c>
      <c r="H1109" s="483" t="s">
        <v>3</v>
      </c>
      <c r="I1109" s="479" t="s">
        <v>3193</v>
      </c>
      <c r="J1109" s="481" t="s">
        <v>3189</v>
      </c>
      <c r="K1109" s="479" t="s">
        <v>3190</v>
      </c>
    </row>
    <row r="1110" spans="1:11" ht="29.25" customHeight="1" x14ac:dyDescent="0.25">
      <c r="A1110" s="484"/>
      <c r="B1110" s="484"/>
      <c r="C1110" s="484"/>
      <c r="D1110" s="135" t="s">
        <v>39</v>
      </c>
      <c r="E1110" s="135" t="s">
        <v>4</v>
      </c>
      <c r="F1110" s="484"/>
      <c r="G1110" s="484"/>
      <c r="H1110" s="484"/>
      <c r="I1110" s="480"/>
      <c r="J1110" s="482"/>
      <c r="K1110" s="480"/>
    </row>
    <row r="1111" spans="1:11" x14ac:dyDescent="0.25">
      <c r="A1111" s="148" t="s">
        <v>40</v>
      </c>
      <c r="B1111" s="244" t="s">
        <v>643</v>
      </c>
      <c r="C1111" s="220"/>
      <c r="D1111" s="148"/>
      <c r="E1111" s="148"/>
      <c r="F1111" s="148"/>
      <c r="G1111" s="148"/>
      <c r="H1111" s="148"/>
      <c r="I1111" s="458"/>
      <c r="J1111" s="318"/>
      <c r="K1111" s="458"/>
    </row>
    <row r="1112" spans="1:11" ht="30" x14ac:dyDescent="0.25">
      <c r="A1112" s="153" t="s">
        <v>67</v>
      </c>
      <c r="B1112" s="183" t="s">
        <v>1707</v>
      </c>
      <c r="C1112" s="183" t="s">
        <v>514</v>
      </c>
      <c r="D1112" s="345" t="s">
        <v>28</v>
      </c>
      <c r="E1112" s="345" t="s">
        <v>28</v>
      </c>
      <c r="F1112" s="345" t="s">
        <v>13</v>
      </c>
      <c r="G1112" s="345">
        <v>1</v>
      </c>
      <c r="H1112" s="345" t="s">
        <v>1708</v>
      </c>
      <c r="I1112" s="458">
        <f>G1112/12/45</f>
        <v>1.8518518518518517E-3</v>
      </c>
      <c r="J1112" s="318">
        <v>5</v>
      </c>
      <c r="K1112" s="458">
        <f t="shared" ref="K1112:K1135" si="47">I1112/J1112</f>
        <v>3.7037037037037035E-4</v>
      </c>
    </row>
    <row r="1113" spans="1:11" ht="30" x14ac:dyDescent="0.25">
      <c r="A1113" s="153" t="s">
        <v>80</v>
      </c>
      <c r="B1113" s="201"/>
      <c r="C1113" s="183" t="s">
        <v>142</v>
      </c>
      <c r="D1113" s="345" t="s">
        <v>28</v>
      </c>
      <c r="E1113" s="345"/>
      <c r="F1113" s="345" t="s">
        <v>13</v>
      </c>
      <c r="G1113" s="345">
        <v>1</v>
      </c>
      <c r="H1113" s="345" t="s">
        <v>1708</v>
      </c>
      <c r="I1113" s="458">
        <f t="shared" ref="I1113:I1119" si="48">G1113/12/45</f>
        <v>1.8518518518518517E-3</v>
      </c>
      <c r="J1113" s="318">
        <v>5</v>
      </c>
      <c r="K1113" s="458">
        <f t="shared" si="47"/>
        <v>3.7037037037037035E-4</v>
      </c>
    </row>
    <row r="1114" spans="1:11" ht="30" x14ac:dyDescent="0.25">
      <c r="A1114" s="345" t="s">
        <v>170</v>
      </c>
      <c r="B1114" s="201"/>
      <c r="C1114" s="183" t="s">
        <v>1709</v>
      </c>
      <c r="D1114" s="345"/>
      <c r="E1114" s="345" t="s">
        <v>28</v>
      </c>
      <c r="F1114" s="345" t="s">
        <v>13</v>
      </c>
      <c r="G1114" s="345">
        <v>2</v>
      </c>
      <c r="H1114" s="345" t="s">
        <v>1708</v>
      </c>
      <c r="I1114" s="458">
        <f t="shared" si="48"/>
        <v>3.7037037037037034E-3</v>
      </c>
      <c r="J1114" s="318">
        <v>5</v>
      </c>
      <c r="K1114" s="458">
        <f t="shared" si="47"/>
        <v>7.407407407407407E-4</v>
      </c>
    </row>
    <row r="1115" spans="1:11" ht="30" x14ac:dyDescent="0.25">
      <c r="A1115" s="153" t="s">
        <v>1710</v>
      </c>
      <c r="B1115" s="201"/>
      <c r="C1115" s="183" t="s">
        <v>1711</v>
      </c>
      <c r="D1115" s="345" t="s">
        <v>28</v>
      </c>
      <c r="E1115" s="345" t="s">
        <v>28</v>
      </c>
      <c r="F1115" s="345" t="s">
        <v>65</v>
      </c>
      <c r="G1115" s="345">
        <v>2</v>
      </c>
      <c r="H1115" s="345" t="s">
        <v>1708</v>
      </c>
      <c r="I1115" s="458">
        <f t="shared" si="48"/>
        <v>3.7037037037037034E-3</v>
      </c>
      <c r="J1115" s="318">
        <v>5</v>
      </c>
      <c r="K1115" s="458">
        <f t="shared" si="47"/>
        <v>7.407407407407407E-4</v>
      </c>
    </row>
    <row r="1116" spans="1:11" ht="30" x14ac:dyDescent="0.25">
      <c r="A1116" s="153" t="s">
        <v>177</v>
      </c>
      <c r="B1116" s="201"/>
      <c r="C1116" s="183" t="s">
        <v>1712</v>
      </c>
      <c r="D1116" s="345"/>
      <c r="E1116" s="345" t="s">
        <v>28</v>
      </c>
      <c r="F1116" s="345" t="s">
        <v>13</v>
      </c>
      <c r="G1116" s="345" t="s">
        <v>1713</v>
      </c>
      <c r="H1116" s="345" t="s">
        <v>1708</v>
      </c>
      <c r="I1116" s="458">
        <f>1/2</f>
        <v>0.5</v>
      </c>
      <c r="J1116" s="318">
        <v>5</v>
      </c>
      <c r="K1116" s="458">
        <f t="shared" si="47"/>
        <v>0.1</v>
      </c>
    </row>
    <row r="1117" spans="1:11" ht="30" x14ac:dyDescent="0.25">
      <c r="A1117" s="153" t="s">
        <v>570</v>
      </c>
      <c r="B1117" s="201"/>
      <c r="C1117" s="183" t="s">
        <v>1714</v>
      </c>
      <c r="D1117" s="345"/>
      <c r="E1117" s="345" t="s">
        <v>28</v>
      </c>
      <c r="F1117" s="345" t="s">
        <v>13</v>
      </c>
      <c r="G1117" s="345">
        <v>1</v>
      </c>
      <c r="H1117" s="345" t="s">
        <v>1708</v>
      </c>
      <c r="I1117" s="458">
        <f t="shared" si="48"/>
        <v>1.8518518518518517E-3</v>
      </c>
      <c r="J1117" s="318">
        <v>5</v>
      </c>
      <c r="K1117" s="458">
        <f t="shared" si="47"/>
        <v>3.7037037037037035E-4</v>
      </c>
    </row>
    <row r="1118" spans="1:11" ht="30" x14ac:dyDescent="0.25">
      <c r="A1118" s="345" t="s">
        <v>573</v>
      </c>
      <c r="B1118" s="201"/>
      <c r="C1118" s="183" t="s">
        <v>1715</v>
      </c>
      <c r="D1118" s="345" t="s">
        <v>28</v>
      </c>
      <c r="E1118" s="345" t="s">
        <v>28</v>
      </c>
      <c r="F1118" s="345" t="s">
        <v>1716</v>
      </c>
      <c r="G1118" s="345">
        <v>3</v>
      </c>
      <c r="H1118" s="345" t="s">
        <v>1717</v>
      </c>
      <c r="I1118" s="458">
        <f t="shared" si="48"/>
        <v>5.5555555555555558E-3</v>
      </c>
      <c r="J1118" s="318">
        <v>5</v>
      </c>
      <c r="K1118" s="458">
        <f t="shared" si="47"/>
        <v>1.1111111111111111E-3</v>
      </c>
    </row>
    <row r="1119" spans="1:11" ht="30" x14ac:dyDescent="0.25">
      <c r="A1119" s="153" t="s">
        <v>577</v>
      </c>
      <c r="B1119" s="201"/>
      <c r="C1119" s="183" t="s">
        <v>1718</v>
      </c>
      <c r="D1119" s="345"/>
      <c r="E1119" s="345" t="s">
        <v>28</v>
      </c>
      <c r="F1119" s="345" t="s">
        <v>13</v>
      </c>
      <c r="G1119" s="345">
        <v>1</v>
      </c>
      <c r="H1119" s="345" t="s">
        <v>1708</v>
      </c>
      <c r="I1119" s="458">
        <f t="shared" si="48"/>
        <v>1.8518518518518517E-3</v>
      </c>
      <c r="J1119" s="318">
        <v>5</v>
      </c>
      <c r="K1119" s="458">
        <f t="shared" si="47"/>
        <v>3.7037037037037035E-4</v>
      </c>
    </row>
    <row r="1120" spans="1:11" ht="30" x14ac:dyDescent="0.25">
      <c r="A1120" s="153" t="s">
        <v>1719</v>
      </c>
      <c r="B1120" s="201"/>
      <c r="C1120" s="183" t="s">
        <v>646</v>
      </c>
      <c r="D1120" s="345"/>
      <c r="E1120" s="345" t="s">
        <v>28</v>
      </c>
      <c r="F1120" s="345" t="s">
        <v>65</v>
      </c>
      <c r="G1120" s="345" t="s">
        <v>1720</v>
      </c>
      <c r="H1120" s="345" t="s">
        <v>1708</v>
      </c>
      <c r="I1120" s="458">
        <v>1</v>
      </c>
      <c r="J1120" s="318">
        <v>5</v>
      </c>
      <c r="K1120" s="458">
        <f t="shared" si="47"/>
        <v>0.2</v>
      </c>
    </row>
    <row r="1121" spans="1:11" ht="30" x14ac:dyDescent="0.25">
      <c r="A1121" s="345" t="s">
        <v>1721</v>
      </c>
      <c r="B1121" s="201"/>
      <c r="C1121" s="183" t="s">
        <v>1722</v>
      </c>
      <c r="D1121" s="345"/>
      <c r="E1121" s="345" t="s">
        <v>28</v>
      </c>
      <c r="F1121" s="345" t="s">
        <v>65</v>
      </c>
      <c r="G1121" s="345" t="s">
        <v>1720</v>
      </c>
      <c r="H1121" s="345" t="s">
        <v>1708</v>
      </c>
      <c r="I1121" s="458">
        <v>1</v>
      </c>
      <c r="J1121" s="318">
        <v>5</v>
      </c>
      <c r="K1121" s="458">
        <f t="shared" si="47"/>
        <v>0.2</v>
      </c>
    </row>
    <row r="1122" spans="1:11" ht="30" x14ac:dyDescent="0.25">
      <c r="A1122" s="345" t="s">
        <v>1723</v>
      </c>
      <c r="B1122" s="201"/>
      <c r="C1122" s="183" t="s">
        <v>652</v>
      </c>
      <c r="D1122" s="345"/>
      <c r="E1122" s="345" t="s">
        <v>28</v>
      </c>
      <c r="F1122" s="345" t="s">
        <v>13</v>
      </c>
      <c r="G1122" s="345" t="s">
        <v>1724</v>
      </c>
      <c r="H1122" s="345" t="s">
        <v>1725</v>
      </c>
      <c r="I1122" s="458">
        <v>1</v>
      </c>
      <c r="J1122" s="318">
        <v>3</v>
      </c>
      <c r="K1122" s="458">
        <f t="shared" si="47"/>
        <v>0.33333333333333331</v>
      </c>
    </row>
    <row r="1123" spans="1:11" ht="30" x14ac:dyDescent="0.25">
      <c r="A1123" s="153" t="s">
        <v>1726</v>
      </c>
      <c r="B1123" s="201"/>
      <c r="C1123" s="183" t="s">
        <v>1727</v>
      </c>
      <c r="D1123" s="345"/>
      <c r="E1123" s="345" t="s">
        <v>28</v>
      </c>
      <c r="F1123" s="345" t="s">
        <v>65</v>
      </c>
      <c r="G1123" s="345" t="s">
        <v>1728</v>
      </c>
      <c r="H1123" s="345" t="s">
        <v>1708</v>
      </c>
      <c r="I1123" s="458">
        <v>1</v>
      </c>
      <c r="J1123" s="318">
        <v>3</v>
      </c>
      <c r="K1123" s="458">
        <f t="shared" si="47"/>
        <v>0.33333333333333331</v>
      </c>
    </row>
    <row r="1124" spans="1:11" ht="30" x14ac:dyDescent="0.25">
      <c r="A1124" s="153" t="s">
        <v>1729</v>
      </c>
      <c r="B1124" s="201"/>
      <c r="C1124" s="183" t="s">
        <v>1730</v>
      </c>
      <c r="D1124" s="345"/>
      <c r="E1124" s="345" t="s">
        <v>28</v>
      </c>
      <c r="F1124" s="345" t="s">
        <v>65</v>
      </c>
      <c r="G1124" s="345" t="s">
        <v>1731</v>
      </c>
      <c r="H1124" s="345" t="s">
        <v>1708</v>
      </c>
      <c r="I1124" s="458">
        <v>1</v>
      </c>
      <c r="J1124" s="318">
        <v>3</v>
      </c>
      <c r="K1124" s="458">
        <f t="shared" si="47"/>
        <v>0.33333333333333331</v>
      </c>
    </row>
    <row r="1125" spans="1:11" ht="30" x14ac:dyDescent="0.25">
      <c r="A1125" s="345" t="s">
        <v>1732</v>
      </c>
      <c r="B1125" s="201"/>
      <c r="C1125" s="183" t="s">
        <v>1733</v>
      </c>
      <c r="D1125" s="345"/>
      <c r="E1125" s="345" t="s">
        <v>28</v>
      </c>
      <c r="F1125" s="345" t="s">
        <v>65</v>
      </c>
      <c r="G1125" s="345" t="s">
        <v>2868</v>
      </c>
      <c r="H1125" s="345" t="s">
        <v>1708</v>
      </c>
      <c r="I1125" s="458">
        <v>5</v>
      </c>
      <c r="J1125" s="318">
        <v>3</v>
      </c>
      <c r="K1125" s="458">
        <f t="shared" si="47"/>
        <v>1.6666666666666667</v>
      </c>
    </row>
    <row r="1126" spans="1:11" ht="30" x14ac:dyDescent="0.25">
      <c r="A1126" s="153" t="s">
        <v>1734</v>
      </c>
      <c r="B1126" s="201"/>
      <c r="C1126" s="183" t="s">
        <v>659</v>
      </c>
      <c r="D1126" s="345"/>
      <c r="E1126" s="345" t="s">
        <v>28</v>
      </c>
      <c r="F1126" s="345" t="s">
        <v>108</v>
      </c>
      <c r="G1126" s="345" t="s">
        <v>1735</v>
      </c>
      <c r="H1126" s="345" t="s">
        <v>1708</v>
      </c>
      <c r="I1126" s="458">
        <v>1</v>
      </c>
      <c r="J1126" s="318">
        <v>1</v>
      </c>
      <c r="K1126" s="458">
        <f t="shared" si="47"/>
        <v>1</v>
      </c>
    </row>
    <row r="1127" spans="1:11" ht="30" x14ac:dyDescent="0.25">
      <c r="A1127" s="153" t="s">
        <v>1736</v>
      </c>
      <c r="B1127" s="201"/>
      <c r="C1127" s="183" t="s">
        <v>657</v>
      </c>
      <c r="D1127" s="345"/>
      <c r="E1127" s="345" t="s">
        <v>28</v>
      </c>
      <c r="F1127" s="345" t="s">
        <v>108</v>
      </c>
      <c r="G1127" s="345" t="s">
        <v>1735</v>
      </c>
      <c r="H1127" s="345" t="s">
        <v>1708</v>
      </c>
      <c r="I1127" s="458">
        <v>1</v>
      </c>
      <c r="J1127" s="318">
        <v>1</v>
      </c>
      <c r="K1127" s="458">
        <f t="shared" si="47"/>
        <v>1</v>
      </c>
    </row>
    <row r="1128" spans="1:11" x14ac:dyDescent="0.25">
      <c r="A1128" s="148" t="s">
        <v>50</v>
      </c>
      <c r="B1128" s="244" t="s">
        <v>1737</v>
      </c>
      <c r="C1128" s="220"/>
      <c r="D1128" s="148"/>
      <c r="E1128" s="148"/>
      <c r="F1128" s="148"/>
      <c r="G1128" s="148"/>
      <c r="H1128" s="148"/>
      <c r="I1128" s="458"/>
      <c r="J1128" s="318"/>
      <c r="K1128" s="458"/>
    </row>
    <row r="1129" spans="1:11" ht="30" x14ac:dyDescent="0.25">
      <c r="A1129" s="153" t="s">
        <v>32</v>
      </c>
      <c r="B1129" s="183" t="s">
        <v>1707</v>
      </c>
      <c r="C1129" s="183" t="s">
        <v>662</v>
      </c>
      <c r="D1129" s="345" t="s">
        <v>28</v>
      </c>
      <c r="E1129" s="345" t="s">
        <v>28</v>
      </c>
      <c r="F1129" s="345" t="s">
        <v>350</v>
      </c>
      <c r="G1129" s="345" t="s">
        <v>904</v>
      </c>
      <c r="H1129" s="345" t="s">
        <v>1708</v>
      </c>
      <c r="I1129" s="458">
        <f>1/12/45</f>
        <v>1.8518518518518517E-3</v>
      </c>
      <c r="J1129" s="318">
        <v>5</v>
      </c>
      <c r="K1129" s="458">
        <f t="shared" si="47"/>
        <v>3.7037037037037035E-4</v>
      </c>
    </row>
    <row r="1130" spans="1:11" ht="30" x14ac:dyDescent="0.25">
      <c r="A1130" s="153" t="s">
        <v>90</v>
      </c>
      <c r="B1130" s="183" t="s">
        <v>1738</v>
      </c>
      <c r="C1130" s="183" t="s">
        <v>1739</v>
      </c>
      <c r="D1130" s="345" t="s">
        <v>28</v>
      </c>
      <c r="E1130" s="345" t="s">
        <v>28</v>
      </c>
      <c r="F1130" s="345" t="s">
        <v>13</v>
      </c>
      <c r="G1130" s="345" t="s">
        <v>449</v>
      </c>
      <c r="H1130" s="345" t="s">
        <v>742</v>
      </c>
      <c r="I1130" s="458">
        <f>1/3/45</f>
        <v>7.4074074074074068E-3</v>
      </c>
      <c r="J1130" s="318">
        <v>5</v>
      </c>
      <c r="K1130" s="458">
        <f t="shared" si="47"/>
        <v>1.4814814814814814E-3</v>
      </c>
    </row>
    <row r="1131" spans="1:11" ht="30" x14ac:dyDescent="0.25">
      <c r="A1131" s="153" t="s">
        <v>94</v>
      </c>
      <c r="B1131" s="183" t="s">
        <v>1740</v>
      </c>
      <c r="C1131" s="183" t="s">
        <v>1741</v>
      </c>
      <c r="D1131" s="345" t="s">
        <v>28</v>
      </c>
      <c r="E1131" s="345" t="s">
        <v>28</v>
      </c>
      <c r="F1131" s="345" t="s">
        <v>13</v>
      </c>
      <c r="G1131" s="345" t="s">
        <v>449</v>
      </c>
      <c r="H1131" s="345" t="s">
        <v>742</v>
      </c>
      <c r="I1131" s="458">
        <f>1/3/45</f>
        <v>7.4074074074074068E-3</v>
      </c>
      <c r="J1131" s="318">
        <v>5</v>
      </c>
      <c r="K1131" s="458">
        <f t="shared" si="47"/>
        <v>1.4814814814814814E-3</v>
      </c>
    </row>
    <row r="1132" spans="1:11" ht="30" x14ac:dyDescent="0.25">
      <c r="A1132" s="153" t="s">
        <v>97</v>
      </c>
      <c r="B1132" s="183" t="s">
        <v>1742</v>
      </c>
      <c r="C1132" s="183" t="s">
        <v>1743</v>
      </c>
      <c r="D1132" s="345" t="s">
        <v>28</v>
      </c>
      <c r="E1132" s="345" t="s">
        <v>28</v>
      </c>
      <c r="F1132" s="345" t="s">
        <v>13</v>
      </c>
      <c r="G1132" s="345" t="s">
        <v>449</v>
      </c>
      <c r="H1132" s="345" t="s">
        <v>789</v>
      </c>
      <c r="I1132" s="458">
        <f>1/3/45</f>
        <v>7.4074074074074068E-3</v>
      </c>
      <c r="J1132" s="318">
        <v>5</v>
      </c>
      <c r="K1132" s="458">
        <f t="shared" si="47"/>
        <v>1.4814814814814814E-3</v>
      </c>
    </row>
    <row r="1133" spans="1:11" ht="30" x14ac:dyDescent="0.25">
      <c r="A1133" s="153" t="s">
        <v>462</v>
      </c>
      <c r="B1133" s="183" t="s">
        <v>1744</v>
      </c>
      <c r="C1133" s="183" t="s">
        <v>1745</v>
      </c>
      <c r="D1133" s="345" t="s">
        <v>28</v>
      </c>
      <c r="E1133" s="345" t="s">
        <v>28</v>
      </c>
      <c r="F1133" s="345" t="s">
        <v>13</v>
      </c>
      <c r="G1133" s="345" t="s">
        <v>449</v>
      </c>
      <c r="H1133" s="345" t="s">
        <v>761</v>
      </c>
      <c r="I1133" s="458">
        <f>1/6/45</f>
        <v>3.7037037037037034E-3</v>
      </c>
      <c r="J1133" s="318">
        <v>5</v>
      </c>
      <c r="K1133" s="458">
        <f t="shared" si="47"/>
        <v>7.407407407407407E-4</v>
      </c>
    </row>
    <row r="1134" spans="1:11" ht="30" x14ac:dyDescent="0.25">
      <c r="A1134" s="153" t="s">
        <v>464</v>
      </c>
      <c r="B1134" s="183" t="s">
        <v>1746</v>
      </c>
      <c r="C1134" s="183" t="s">
        <v>1747</v>
      </c>
      <c r="D1134" s="345" t="s">
        <v>28</v>
      </c>
      <c r="E1134" s="345" t="s">
        <v>28</v>
      </c>
      <c r="F1134" s="345" t="s">
        <v>13</v>
      </c>
      <c r="G1134" s="345" t="s">
        <v>449</v>
      </c>
      <c r="H1134" s="345" t="s">
        <v>789</v>
      </c>
      <c r="I1134" s="458">
        <f>1/3/45</f>
        <v>7.4074074074074068E-3</v>
      </c>
      <c r="J1134" s="318">
        <v>5</v>
      </c>
      <c r="K1134" s="458">
        <f t="shared" si="47"/>
        <v>1.4814814814814814E-3</v>
      </c>
    </row>
    <row r="1135" spans="1:11" ht="30" x14ac:dyDescent="0.25">
      <c r="A1135" s="153" t="s">
        <v>1748</v>
      </c>
      <c r="B1135" s="183" t="s">
        <v>1749</v>
      </c>
      <c r="C1135" s="183" t="s">
        <v>1750</v>
      </c>
      <c r="D1135" s="345" t="s">
        <v>28</v>
      </c>
      <c r="E1135" s="345" t="s">
        <v>28</v>
      </c>
      <c r="F1135" s="345" t="s">
        <v>13</v>
      </c>
      <c r="G1135" s="345" t="s">
        <v>449</v>
      </c>
      <c r="H1135" s="345" t="s">
        <v>1668</v>
      </c>
      <c r="I1135" s="458">
        <f>1/6/45</f>
        <v>3.7037037037037034E-3</v>
      </c>
      <c r="J1135" s="318">
        <v>5</v>
      </c>
      <c r="K1135" s="458">
        <f t="shared" si="47"/>
        <v>7.407407407407407E-4</v>
      </c>
    </row>
    <row r="1137" spans="1:11" x14ac:dyDescent="0.25">
      <c r="A1137" s="344" t="s">
        <v>1751</v>
      </c>
      <c r="B1137" s="319"/>
      <c r="C1137" s="319"/>
      <c r="D1137" s="326"/>
      <c r="E1137" s="326"/>
      <c r="F1137" s="326"/>
      <c r="G1137" s="326"/>
      <c r="H1137" s="326"/>
      <c r="I1137" s="457"/>
      <c r="J1137" s="327"/>
      <c r="K1137" s="457"/>
    </row>
    <row r="1138" spans="1:11" ht="28.5" customHeight="1" x14ac:dyDescent="0.25">
      <c r="A1138" s="483" t="s">
        <v>0</v>
      </c>
      <c r="B1138" s="483" t="s">
        <v>20</v>
      </c>
      <c r="C1138" s="483" t="s">
        <v>1</v>
      </c>
      <c r="D1138" s="485" t="s">
        <v>2</v>
      </c>
      <c r="E1138" s="486"/>
      <c r="F1138" s="483" t="s">
        <v>37</v>
      </c>
      <c r="G1138" s="483" t="s">
        <v>38</v>
      </c>
      <c r="H1138" s="483" t="s">
        <v>3</v>
      </c>
      <c r="I1138" s="479" t="s">
        <v>3193</v>
      </c>
      <c r="J1138" s="481" t="s">
        <v>3189</v>
      </c>
      <c r="K1138" s="479" t="s">
        <v>3190</v>
      </c>
    </row>
    <row r="1139" spans="1:11" ht="29.25" customHeight="1" x14ac:dyDescent="0.25">
      <c r="A1139" s="484"/>
      <c r="B1139" s="484"/>
      <c r="C1139" s="484"/>
      <c r="D1139" s="135" t="s">
        <v>39</v>
      </c>
      <c r="E1139" s="135" t="s">
        <v>4</v>
      </c>
      <c r="F1139" s="484"/>
      <c r="G1139" s="484"/>
      <c r="H1139" s="484"/>
      <c r="I1139" s="480"/>
      <c r="J1139" s="482"/>
      <c r="K1139" s="480"/>
    </row>
    <row r="1140" spans="1:11" x14ac:dyDescent="0.25">
      <c r="A1140" s="148" t="s">
        <v>62</v>
      </c>
      <c r="B1140" s="197" t="s">
        <v>21</v>
      </c>
      <c r="C1140" s="198"/>
      <c r="D1140" s="150"/>
      <c r="E1140" s="150"/>
      <c r="F1140" s="150"/>
      <c r="G1140" s="150"/>
      <c r="H1140" s="151"/>
      <c r="I1140" s="458"/>
      <c r="J1140" s="318"/>
      <c r="K1140" s="458"/>
    </row>
    <row r="1141" spans="1:11" ht="30" x14ac:dyDescent="0.25">
      <c r="A1141" s="154">
        <v>1</v>
      </c>
      <c r="B1141" s="190"/>
      <c r="C1141" s="163" t="s">
        <v>425</v>
      </c>
      <c r="D1141" s="180" t="s">
        <v>1752</v>
      </c>
      <c r="E1141" s="145"/>
      <c r="F1141" s="180" t="s">
        <v>1753</v>
      </c>
      <c r="G1141" s="180" t="s">
        <v>449</v>
      </c>
      <c r="H1141" s="180" t="s">
        <v>1658</v>
      </c>
      <c r="I1141" s="458">
        <f>1/12/45</f>
        <v>1.8518518518518517E-3</v>
      </c>
      <c r="J1141" s="318">
        <v>5</v>
      </c>
      <c r="K1141" s="458">
        <f t="shared" ref="K1141:K1166" si="49">I1141/J1141</f>
        <v>3.7037037037037035E-4</v>
      </c>
    </row>
    <row r="1142" spans="1:11" x14ac:dyDescent="0.25">
      <c r="A1142" s="148" t="s">
        <v>66</v>
      </c>
      <c r="B1142" s="197" t="s">
        <v>23</v>
      </c>
      <c r="C1142" s="198"/>
      <c r="D1142" s="150"/>
      <c r="E1142" s="150"/>
      <c r="F1142" s="150"/>
      <c r="G1142" s="150"/>
      <c r="H1142" s="151"/>
      <c r="I1142" s="458"/>
      <c r="J1142" s="318"/>
      <c r="K1142" s="458"/>
    </row>
    <row r="1143" spans="1:11" x14ac:dyDescent="0.25">
      <c r="A1143" s="148" t="s">
        <v>40</v>
      </c>
      <c r="B1143" s="197" t="s">
        <v>162</v>
      </c>
      <c r="C1143" s="198"/>
      <c r="D1143" s="150"/>
      <c r="E1143" s="150"/>
      <c r="F1143" s="150"/>
      <c r="G1143" s="150"/>
      <c r="H1143" s="151"/>
      <c r="I1143" s="458"/>
      <c r="J1143" s="318"/>
      <c r="K1143" s="458"/>
    </row>
    <row r="1144" spans="1:11" ht="30" x14ac:dyDescent="0.25">
      <c r="A1144" s="154">
        <v>1</v>
      </c>
      <c r="B1144" s="315" t="s">
        <v>669</v>
      </c>
      <c r="C1144" s="163" t="s">
        <v>1754</v>
      </c>
      <c r="D1144" s="180" t="s">
        <v>28</v>
      </c>
      <c r="E1144" s="180" t="s">
        <v>28</v>
      </c>
      <c r="F1144" s="180" t="s">
        <v>13</v>
      </c>
      <c r="G1144" s="180" t="s">
        <v>788</v>
      </c>
      <c r="H1144" s="180" t="s">
        <v>1658</v>
      </c>
      <c r="I1144" s="458">
        <f>8/12/45</f>
        <v>1.4814814814814814E-2</v>
      </c>
      <c r="J1144" s="318">
        <v>5</v>
      </c>
      <c r="K1144" s="458">
        <f t="shared" si="49"/>
        <v>2.9629629629629628E-3</v>
      </c>
    </row>
    <row r="1145" spans="1:11" ht="30" x14ac:dyDescent="0.25">
      <c r="A1145" s="154">
        <v>2</v>
      </c>
      <c r="B1145" s="315" t="s">
        <v>688</v>
      </c>
      <c r="C1145" s="163" t="s">
        <v>1755</v>
      </c>
      <c r="D1145" s="145"/>
      <c r="E1145" s="180" t="s">
        <v>28</v>
      </c>
      <c r="F1145" s="180" t="s">
        <v>13</v>
      </c>
      <c r="G1145" s="180" t="s">
        <v>788</v>
      </c>
      <c r="H1145" s="180" t="s">
        <v>763</v>
      </c>
      <c r="I1145" s="458">
        <f>8/12/45</f>
        <v>1.4814814814814814E-2</v>
      </c>
      <c r="J1145" s="318">
        <v>5</v>
      </c>
      <c r="K1145" s="458">
        <f t="shared" si="49"/>
        <v>2.9629629629629628E-3</v>
      </c>
    </row>
    <row r="1146" spans="1:11" ht="30" x14ac:dyDescent="0.25">
      <c r="A1146" s="154">
        <v>3</v>
      </c>
      <c r="B1146" s="315" t="s">
        <v>690</v>
      </c>
      <c r="C1146" s="163" t="s">
        <v>1756</v>
      </c>
      <c r="D1146" s="145"/>
      <c r="E1146" s="180" t="s">
        <v>28</v>
      </c>
      <c r="F1146" s="180" t="s">
        <v>13</v>
      </c>
      <c r="G1146" s="180" t="s">
        <v>788</v>
      </c>
      <c r="H1146" s="180" t="s">
        <v>793</v>
      </c>
      <c r="I1146" s="458">
        <f>8/12/45</f>
        <v>1.4814814814814814E-2</v>
      </c>
      <c r="J1146" s="318">
        <v>5</v>
      </c>
      <c r="K1146" s="458">
        <f t="shared" si="49"/>
        <v>2.9629629629629628E-3</v>
      </c>
    </row>
    <row r="1147" spans="1:11" ht="30" x14ac:dyDescent="0.25">
      <c r="A1147" s="154">
        <v>4</v>
      </c>
      <c r="B1147" s="315" t="s">
        <v>681</v>
      </c>
      <c r="C1147" s="163" t="s">
        <v>1757</v>
      </c>
      <c r="D1147" s="145"/>
      <c r="E1147" s="180" t="s">
        <v>28</v>
      </c>
      <c r="F1147" s="180" t="s">
        <v>13</v>
      </c>
      <c r="G1147" s="180" t="s">
        <v>788</v>
      </c>
      <c r="H1147" s="180" t="s">
        <v>1758</v>
      </c>
      <c r="I1147" s="458">
        <f>8/12/45</f>
        <v>1.4814814814814814E-2</v>
      </c>
      <c r="J1147" s="318">
        <v>5</v>
      </c>
      <c r="K1147" s="458">
        <f t="shared" si="49"/>
        <v>2.9629629629629628E-3</v>
      </c>
    </row>
    <row r="1148" spans="1:11" x14ac:dyDescent="0.25">
      <c r="A1148" s="148" t="s">
        <v>50</v>
      </c>
      <c r="B1148" s="197" t="s">
        <v>447</v>
      </c>
      <c r="C1148" s="198"/>
      <c r="D1148" s="150"/>
      <c r="E1148" s="150"/>
      <c r="F1148" s="150"/>
      <c r="G1148" s="150"/>
      <c r="H1148" s="151"/>
      <c r="I1148" s="458"/>
      <c r="J1148" s="318"/>
      <c r="K1148" s="458"/>
    </row>
    <row r="1149" spans="1:11" x14ac:dyDescent="0.25">
      <c r="A1149" s="148">
        <v>1</v>
      </c>
      <c r="B1149" s="197" t="s">
        <v>669</v>
      </c>
      <c r="C1149" s="198"/>
      <c r="D1149" s="150"/>
      <c r="E1149" s="150"/>
      <c r="F1149" s="150"/>
      <c r="G1149" s="150"/>
      <c r="H1149" s="151"/>
      <c r="I1149" s="458"/>
      <c r="J1149" s="318"/>
      <c r="K1149" s="458"/>
    </row>
    <row r="1150" spans="1:11" ht="30" x14ac:dyDescent="0.25">
      <c r="A1150" s="154" t="s">
        <v>67</v>
      </c>
      <c r="B1150" s="190"/>
      <c r="C1150" s="163" t="s">
        <v>1759</v>
      </c>
      <c r="D1150" s="180" t="s">
        <v>28</v>
      </c>
      <c r="E1150" s="180"/>
      <c r="F1150" s="180" t="s">
        <v>13</v>
      </c>
      <c r="G1150" s="180" t="s">
        <v>778</v>
      </c>
      <c r="H1150" s="180" t="s">
        <v>789</v>
      </c>
      <c r="I1150" s="458">
        <f>1/3/45</f>
        <v>7.4074074074074068E-3</v>
      </c>
      <c r="J1150" s="318">
        <v>5</v>
      </c>
      <c r="K1150" s="458">
        <f t="shared" si="49"/>
        <v>1.4814814814814814E-3</v>
      </c>
    </row>
    <row r="1151" spans="1:11" ht="30" x14ac:dyDescent="0.25">
      <c r="A1151" s="154" t="s">
        <v>80</v>
      </c>
      <c r="B1151" s="190"/>
      <c r="C1151" s="163" t="s">
        <v>1760</v>
      </c>
      <c r="D1151" s="180" t="s">
        <v>28</v>
      </c>
      <c r="E1151" s="180"/>
      <c r="F1151" s="180" t="s">
        <v>13</v>
      </c>
      <c r="G1151" s="180" t="s">
        <v>778</v>
      </c>
      <c r="H1151" s="180" t="s">
        <v>1658</v>
      </c>
      <c r="I1151" s="458">
        <f>1/12/45</f>
        <v>1.8518518518518517E-3</v>
      </c>
      <c r="J1151" s="318">
        <v>5</v>
      </c>
      <c r="K1151" s="458">
        <f t="shared" si="49"/>
        <v>3.7037037037037035E-4</v>
      </c>
    </row>
    <row r="1152" spans="1:11" x14ac:dyDescent="0.25">
      <c r="A1152" s="148">
        <v>2</v>
      </c>
      <c r="B1152" s="197" t="s">
        <v>688</v>
      </c>
      <c r="C1152" s="198"/>
      <c r="D1152" s="150"/>
      <c r="E1152" s="150"/>
      <c r="F1152" s="150"/>
      <c r="G1152" s="150"/>
      <c r="H1152" s="151"/>
      <c r="I1152" s="458"/>
      <c r="J1152" s="318"/>
      <c r="K1152" s="458"/>
    </row>
    <row r="1153" spans="1:11" ht="45" x14ac:dyDescent="0.25">
      <c r="A1153" s="154" t="s">
        <v>32</v>
      </c>
      <c r="B1153" s="190"/>
      <c r="C1153" s="163" t="s">
        <v>1761</v>
      </c>
      <c r="D1153" s="180" t="s">
        <v>28</v>
      </c>
      <c r="E1153" s="180"/>
      <c r="F1153" s="180" t="s">
        <v>13</v>
      </c>
      <c r="G1153" s="180" t="s">
        <v>778</v>
      </c>
      <c r="H1153" s="180" t="s">
        <v>1762</v>
      </c>
      <c r="I1153" s="458">
        <f>1/6/45</f>
        <v>3.7037037037037034E-3</v>
      </c>
      <c r="J1153" s="318">
        <v>5</v>
      </c>
      <c r="K1153" s="458">
        <f t="shared" si="49"/>
        <v>7.407407407407407E-4</v>
      </c>
    </row>
    <row r="1154" spans="1:11" ht="30" x14ac:dyDescent="0.25">
      <c r="A1154" s="154" t="s">
        <v>90</v>
      </c>
      <c r="B1154" s="190"/>
      <c r="C1154" s="163" t="s">
        <v>1763</v>
      </c>
      <c r="D1154" s="180" t="s">
        <v>28</v>
      </c>
      <c r="E1154" s="180"/>
      <c r="F1154" s="180" t="s">
        <v>13</v>
      </c>
      <c r="G1154" s="180" t="s">
        <v>778</v>
      </c>
      <c r="H1154" s="180" t="s">
        <v>761</v>
      </c>
      <c r="I1154" s="458">
        <f>1/6/45</f>
        <v>3.7037037037037034E-3</v>
      </c>
      <c r="J1154" s="318">
        <v>5</v>
      </c>
      <c r="K1154" s="458">
        <f t="shared" si="49"/>
        <v>7.407407407407407E-4</v>
      </c>
    </row>
    <row r="1155" spans="1:11" ht="30" x14ac:dyDescent="0.25">
      <c r="A1155" s="154" t="s">
        <v>94</v>
      </c>
      <c r="B1155" s="190"/>
      <c r="C1155" s="163" t="s">
        <v>1764</v>
      </c>
      <c r="D1155" s="180" t="s">
        <v>28</v>
      </c>
      <c r="E1155" s="180"/>
      <c r="F1155" s="180" t="s">
        <v>13</v>
      </c>
      <c r="G1155" s="180" t="s">
        <v>778</v>
      </c>
      <c r="H1155" s="180" t="s">
        <v>793</v>
      </c>
      <c r="I1155" s="458">
        <f>1/3/45</f>
        <v>7.4074074074074068E-3</v>
      </c>
      <c r="J1155" s="318">
        <v>5</v>
      </c>
      <c r="K1155" s="458">
        <f t="shared" si="49"/>
        <v>1.4814814814814814E-3</v>
      </c>
    </row>
    <row r="1156" spans="1:11" x14ac:dyDescent="0.25">
      <c r="A1156" s="148">
        <v>3</v>
      </c>
      <c r="B1156" s="197" t="s">
        <v>690</v>
      </c>
      <c r="C1156" s="198"/>
      <c r="D1156" s="150"/>
      <c r="E1156" s="150"/>
      <c r="F1156" s="150"/>
      <c r="G1156" s="150"/>
      <c r="H1156" s="151"/>
      <c r="I1156" s="458"/>
      <c r="J1156" s="318"/>
      <c r="K1156" s="458"/>
    </row>
    <row r="1157" spans="1:11" ht="30" x14ac:dyDescent="0.25">
      <c r="A1157" s="154" t="s">
        <v>103</v>
      </c>
      <c r="B1157" s="190"/>
      <c r="C1157" s="163" t="s">
        <v>1765</v>
      </c>
      <c r="D1157" s="180" t="s">
        <v>28</v>
      </c>
      <c r="E1157" s="180"/>
      <c r="F1157" s="180" t="s">
        <v>13</v>
      </c>
      <c r="G1157" s="180" t="s">
        <v>778</v>
      </c>
      <c r="H1157" s="180" t="s">
        <v>1658</v>
      </c>
      <c r="I1157" s="458">
        <f>1/12/45</f>
        <v>1.8518518518518517E-3</v>
      </c>
      <c r="J1157" s="318">
        <v>5</v>
      </c>
      <c r="K1157" s="458">
        <f t="shared" si="49"/>
        <v>3.7037037037037035E-4</v>
      </c>
    </row>
    <row r="1158" spans="1:11" ht="30" x14ac:dyDescent="0.25">
      <c r="A1158" s="154" t="s">
        <v>192</v>
      </c>
      <c r="B1158" s="190"/>
      <c r="C1158" s="163" t="s">
        <v>1766</v>
      </c>
      <c r="D1158" s="180" t="s">
        <v>28</v>
      </c>
      <c r="E1158" s="180"/>
      <c r="F1158" s="180" t="s">
        <v>13</v>
      </c>
      <c r="G1158" s="180" t="s">
        <v>778</v>
      </c>
      <c r="H1158" s="180" t="s">
        <v>792</v>
      </c>
      <c r="I1158" s="458">
        <f>1/3/45</f>
        <v>7.4074074074074068E-3</v>
      </c>
      <c r="J1158" s="318">
        <v>5</v>
      </c>
      <c r="K1158" s="458">
        <f t="shared" si="49"/>
        <v>1.4814814814814814E-3</v>
      </c>
    </row>
    <row r="1159" spans="1:11" x14ac:dyDescent="0.25">
      <c r="A1159" s="148">
        <v>4</v>
      </c>
      <c r="B1159" s="197" t="s">
        <v>1767</v>
      </c>
      <c r="C1159" s="198"/>
      <c r="D1159" s="150"/>
      <c r="E1159" s="150"/>
      <c r="F1159" s="150"/>
      <c r="G1159" s="150"/>
      <c r="H1159" s="151"/>
      <c r="I1159" s="458"/>
      <c r="J1159" s="318"/>
      <c r="K1159" s="458"/>
    </row>
    <row r="1160" spans="1:11" ht="30" x14ac:dyDescent="0.25">
      <c r="A1160" s="154" t="s">
        <v>198</v>
      </c>
      <c r="B1160" s="190"/>
      <c r="C1160" s="163" t="s">
        <v>1768</v>
      </c>
      <c r="D1160" s="180" t="s">
        <v>28</v>
      </c>
      <c r="E1160" s="180"/>
      <c r="F1160" s="180" t="s">
        <v>13</v>
      </c>
      <c r="G1160" s="180" t="s">
        <v>778</v>
      </c>
      <c r="H1160" s="180" t="s">
        <v>774</v>
      </c>
      <c r="I1160" s="458">
        <f>1/6/45</f>
        <v>3.7037037037037034E-3</v>
      </c>
      <c r="J1160" s="318">
        <v>5</v>
      </c>
      <c r="K1160" s="458">
        <f t="shared" si="49"/>
        <v>7.407407407407407E-4</v>
      </c>
    </row>
    <row r="1161" spans="1:11" x14ac:dyDescent="0.25">
      <c r="A1161" s="148" t="s">
        <v>132</v>
      </c>
      <c r="B1161" s="197" t="s">
        <v>24</v>
      </c>
      <c r="C1161" s="198"/>
      <c r="D1161" s="150"/>
      <c r="E1161" s="150"/>
      <c r="F1161" s="150"/>
      <c r="G1161" s="150"/>
      <c r="H1161" s="151"/>
      <c r="I1161" s="458"/>
      <c r="J1161" s="318"/>
      <c r="K1161" s="458"/>
    </row>
    <row r="1162" spans="1:11" ht="30" x14ac:dyDescent="0.25">
      <c r="A1162" s="154">
        <v>1</v>
      </c>
      <c r="B1162" s="190"/>
      <c r="C1162" s="183" t="s">
        <v>2703</v>
      </c>
      <c r="D1162" s="345"/>
      <c r="E1162" s="345"/>
      <c r="F1162" s="345"/>
      <c r="G1162" s="345"/>
      <c r="H1162" s="345" t="s">
        <v>1658</v>
      </c>
      <c r="I1162" s="458"/>
      <c r="J1162" s="318">
        <v>5</v>
      </c>
      <c r="K1162" s="458">
        <f t="shared" si="49"/>
        <v>0</v>
      </c>
    </row>
    <row r="1163" spans="1:11" ht="60" x14ac:dyDescent="0.25">
      <c r="A1163" s="167"/>
      <c r="B1163" s="264"/>
      <c r="C1163" s="183" t="s">
        <v>1769</v>
      </c>
      <c r="D1163" s="345"/>
      <c r="E1163" s="345" t="s">
        <v>28</v>
      </c>
      <c r="F1163" s="345" t="s">
        <v>13</v>
      </c>
      <c r="G1163" s="345" t="s">
        <v>1771</v>
      </c>
      <c r="H1163" s="345"/>
      <c r="I1163" s="458">
        <f>5/12/45</f>
        <v>9.2592592592592605E-3</v>
      </c>
      <c r="J1163" s="318">
        <v>1</v>
      </c>
      <c r="K1163" s="458">
        <f t="shared" si="49"/>
        <v>9.2592592592592605E-3</v>
      </c>
    </row>
    <row r="1164" spans="1:11" ht="60" x14ac:dyDescent="0.25">
      <c r="A1164" s="167"/>
      <c r="B1164" s="264"/>
      <c r="C1164" s="183" t="s">
        <v>1770</v>
      </c>
      <c r="D1164" s="345"/>
      <c r="E1164" s="345" t="s">
        <v>28</v>
      </c>
      <c r="F1164" s="345"/>
      <c r="G1164" s="345" t="s">
        <v>1772</v>
      </c>
      <c r="H1164" s="345"/>
      <c r="I1164" s="458">
        <f>2/45</f>
        <v>4.4444444444444446E-2</v>
      </c>
      <c r="J1164" s="318">
        <v>1</v>
      </c>
      <c r="K1164" s="458">
        <f t="shared" si="49"/>
        <v>4.4444444444444446E-2</v>
      </c>
    </row>
    <row r="1165" spans="1:11" ht="60" x14ac:dyDescent="0.25">
      <c r="A1165" s="167"/>
      <c r="B1165" s="264"/>
      <c r="C1165" s="183" t="s">
        <v>694</v>
      </c>
      <c r="D1165" s="345"/>
      <c r="E1165" s="345" t="s">
        <v>28</v>
      </c>
      <c r="F1165" s="345"/>
      <c r="G1165" s="345" t="s">
        <v>1771</v>
      </c>
      <c r="H1165" s="345"/>
      <c r="I1165" s="458">
        <f>5/12/45</f>
        <v>9.2592592592592605E-3</v>
      </c>
      <c r="J1165" s="318">
        <v>5</v>
      </c>
      <c r="K1165" s="458">
        <f t="shared" si="49"/>
        <v>1.8518518518518521E-3</v>
      </c>
    </row>
    <row r="1166" spans="1:11" ht="30" x14ac:dyDescent="0.25">
      <c r="A1166" s="153">
        <v>2</v>
      </c>
      <c r="B1166" s="201"/>
      <c r="C1166" s="183" t="s">
        <v>1773</v>
      </c>
      <c r="D1166" s="345"/>
      <c r="E1166" s="345" t="s">
        <v>28</v>
      </c>
      <c r="F1166" s="345" t="s">
        <v>13</v>
      </c>
      <c r="G1166" s="345" t="s">
        <v>1774</v>
      </c>
      <c r="H1166" s="345" t="s">
        <v>1658</v>
      </c>
      <c r="I1166" s="458">
        <f>2/45</f>
        <v>4.4444444444444446E-2</v>
      </c>
      <c r="J1166" s="318">
        <v>5</v>
      </c>
      <c r="K1166" s="458">
        <f t="shared" si="49"/>
        <v>8.8888888888888889E-3</v>
      </c>
    </row>
    <row r="1168" spans="1:11" x14ac:dyDescent="0.25">
      <c r="A1168" s="344" t="s">
        <v>1775</v>
      </c>
      <c r="B1168" s="319"/>
      <c r="C1168" s="319"/>
      <c r="D1168" s="326"/>
      <c r="E1168" s="326"/>
      <c r="F1168" s="326"/>
      <c r="G1168" s="326"/>
      <c r="H1168" s="326"/>
      <c r="I1168" s="457"/>
      <c r="J1168" s="327"/>
      <c r="K1168" s="457"/>
    </row>
    <row r="1169" spans="1:11" ht="28.5" customHeight="1" x14ac:dyDescent="0.25">
      <c r="A1169" s="483" t="s">
        <v>0</v>
      </c>
      <c r="B1169" s="483" t="s">
        <v>20</v>
      </c>
      <c r="C1169" s="483" t="s">
        <v>1</v>
      </c>
      <c r="D1169" s="485" t="s">
        <v>2</v>
      </c>
      <c r="E1169" s="486"/>
      <c r="F1169" s="483" t="s">
        <v>37</v>
      </c>
      <c r="G1169" s="483" t="s">
        <v>38</v>
      </c>
      <c r="H1169" s="483" t="s">
        <v>3</v>
      </c>
      <c r="I1169" s="479" t="s">
        <v>3193</v>
      </c>
      <c r="J1169" s="481" t="s">
        <v>3189</v>
      </c>
      <c r="K1169" s="479" t="s">
        <v>3190</v>
      </c>
    </row>
    <row r="1170" spans="1:11" ht="29.25" customHeight="1" x14ac:dyDescent="0.25">
      <c r="A1170" s="484"/>
      <c r="B1170" s="484"/>
      <c r="C1170" s="484"/>
      <c r="D1170" s="135" t="s">
        <v>39</v>
      </c>
      <c r="E1170" s="135" t="s">
        <v>4</v>
      </c>
      <c r="F1170" s="484"/>
      <c r="G1170" s="484"/>
      <c r="H1170" s="484"/>
      <c r="I1170" s="480"/>
      <c r="J1170" s="482"/>
      <c r="K1170" s="480"/>
    </row>
    <row r="1171" spans="1:11" ht="31.5" customHeight="1" x14ac:dyDescent="0.25">
      <c r="A1171" s="162">
        <v>1</v>
      </c>
      <c r="B1171" s="162"/>
      <c r="C1171" s="260" t="s">
        <v>700</v>
      </c>
      <c r="D1171" s="235"/>
      <c r="E1171" s="162" t="s">
        <v>28</v>
      </c>
      <c r="F1171" s="162" t="s">
        <v>34</v>
      </c>
      <c r="G1171" s="162" t="s">
        <v>2871</v>
      </c>
      <c r="H1171" s="235"/>
      <c r="I1171" s="458">
        <f>6/5/45</f>
        <v>2.6666666666666665E-2</v>
      </c>
      <c r="J1171" s="318">
        <v>5</v>
      </c>
      <c r="K1171" s="458">
        <f t="shared" ref="K1171:K1189" si="50">I1171/J1171</f>
        <v>5.3333333333333332E-3</v>
      </c>
    </row>
    <row r="1172" spans="1:11" ht="30" x14ac:dyDescent="0.25">
      <c r="A1172" s="162">
        <v>2</v>
      </c>
      <c r="B1172" s="162"/>
      <c r="C1172" s="260" t="s">
        <v>1776</v>
      </c>
      <c r="D1172" s="162" t="s">
        <v>28</v>
      </c>
      <c r="E1172" s="162" t="s">
        <v>28</v>
      </c>
      <c r="F1172" s="162" t="s">
        <v>34</v>
      </c>
      <c r="G1172" s="162" t="s">
        <v>2872</v>
      </c>
      <c r="H1172" s="235"/>
      <c r="I1172" s="458">
        <f>3/12/45</f>
        <v>5.5555555555555558E-3</v>
      </c>
      <c r="J1172" s="318">
        <v>5</v>
      </c>
      <c r="K1172" s="458">
        <f t="shared" si="50"/>
        <v>1.1111111111111111E-3</v>
      </c>
    </row>
    <row r="1173" spans="1:11" x14ac:dyDescent="0.25">
      <c r="A1173" s="265">
        <v>3</v>
      </c>
      <c r="B1173" s="265"/>
      <c r="C1173" s="260" t="s">
        <v>1777</v>
      </c>
      <c r="D1173" s="162" t="s">
        <v>28</v>
      </c>
      <c r="E1173" s="235"/>
      <c r="F1173" s="162" t="s">
        <v>34</v>
      </c>
      <c r="G1173" s="162" t="s">
        <v>1688</v>
      </c>
      <c r="H1173" s="235"/>
      <c r="I1173" s="458">
        <f>3/12/45</f>
        <v>5.5555555555555558E-3</v>
      </c>
      <c r="J1173" s="318">
        <v>5</v>
      </c>
      <c r="K1173" s="458">
        <f t="shared" si="50"/>
        <v>1.1111111111111111E-3</v>
      </c>
    </row>
    <row r="1174" spans="1:11" x14ac:dyDescent="0.25">
      <c r="A1174" s="162">
        <v>4</v>
      </c>
      <c r="B1174" s="162"/>
      <c r="C1174" s="260" t="s">
        <v>705</v>
      </c>
      <c r="D1174" s="162" t="s">
        <v>28</v>
      </c>
      <c r="E1174" s="162" t="s">
        <v>28</v>
      </c>
      <c r="F1174" s="162" t="s">
        <v>34</v>
      </c>
      <c r="G1174" s="162" t="s">
        <v>706</v>
      </c>
      <c r="H1174" s="235"/>
      <c r="I1174" s="458">
        <f>20/45</f>
        <v>0.44444444444444442</v>
      </c>
      <c r="J1174" s="318">
        <v>5</v>
      </c>
      <c r="K1174" s="458">
        <f t="shared" si="50"/>
        <v>8.8888888888888878E-2</v>
      </c>
    </row>
    <row r="1175" spans="1:11" ht="30" x14ac:dyDescent="0.25">
      <c r="A1175" s="162">
        <v>5</v>
      </c>
      <c r="B1175" s="162"/>
      <c r="C1175" s="260" t="s">
        <v>707</v>
      </c>
      <c r="D1175" s="162" t="s">
        <v>28</v>
      </c>
      <c r="E1175" s="162"/>
      <c r="F1175" s="162" t="s">
        <v>34</v>
      </c>
      <c r="G1175" s="162" t="s">
        <v>612</v>
      </c>
      <c r="H1175" s="235"/>
      <c r="I1175" s="458">
        <f>20/12/45</f>
        <v>3.7037037037037042E-2</v>
      </c>
      <c r="J1175" s="318">
        <v>5</v>
      </c>
      <c r="K1175" s="458">
        <f t="shared" si="50"/>
        <v>7.4074074074074086E-3</v>
      </c>
    </row>
    <row r="1176" spans="1:11" ht="30" x14ac:dyDescent="0.25">
      <c r="A1176" s="162">
        <v>6</v>
      </c>
      <c r="B1176" s="162"/>
      <c r="C1176" s="260" t="s">
        <v>708</v>
      </c>
      <c r="D1176" s="162" t="s">
        <v>28</v>
      </c>
      <c r="E1176" s="162"/>
      <c r="F1176" s="162" t="s">
        <v>34</v>
      </c>
      <c r="G1176" s="162" t="s">
        <v>1778</v>
      </c>
      <c r="H1176" s="235"/>
      <c r="I1176" s="458">
        <f>3/12/45</f>
        <v>5.5555555555555558E-3</v>
      </c>
      <c r="J1176" s="318">
        <v>5</v>
      </c>
      <c r="K1176" s="458">
        <f t="shared" si="50"/>
        <v>1.1111111111111111E-3</v>
      </c>
    </row>
    <row r="1177" spans="1:11" ht="30" x14ac:dyDescent="0.25">
      <c r="A1177" s="160">
        <v>7</v>
      </c>
      <c r="B1177" s="160"/>
      <c r="C1177" s="232" t="s">
        <v>710</v>
      </c>
      <c r="D1177" s="172" t="s">
        <v>28</v>
      </c>
      <c r="E1177" s="172"/>
      <c r="F1177" s="172" t="s">
        <v>13</v>
      </c>
      <c r="G1177" s="172" t="s">
        <v>1779</v>
      </c>
      <c r="H1177" s="283"/>
      <c r="I1177" s="458">
        <f>1/5/45</f>
        <v>4.4444444444444444E-3</v>
      </c>
      <c r="J1177" s="318">
        <v>5</v>
      </c>
      <c r="K1177" s="458">
        <f t="shared" si="50"/>
        <v>8.8888888888888893E-4</v>
      </c>
    </row>
    <row r="1178" spans="1:11" x14ac:dyDescent="0.25">
      <c r="A1178" s="160" t="s">
        <v>232</v>
      </c>
      <c r="B1178" s="160"/>
      <c r="C1178" s="232" t="s">
        <v>712</v>
      </c>
      <c r="D1178" s="172" t="s">
        <v>28</v>
      </c>
      <c r="E1178" s="283"/>
      <c r="F1178" s="172" t="s">
        <v>34</v>
      </c>
      <c r="G1178" s="283"/>
      <c r="H1178" s="283"/>
      <c r="I1178" s="458">
        <f t="shared" ref="I1178:I1184" si="51">1/5/45</f>
        <v>4.4444444444444444E-3</v>
      </c>
      <c r="J1178" s="318">
        <v>5</v>
      </c>
      <c r="K1178" s="458">
        <f t="shared" si="50"/>
        <v>8.8888888888888893E-4</v>
      </c>
    </row>
    <row r="1179" spans="1:11" x14ac:dyDescent="0.25">
      <c r="A1179" s="162" t="s">
        <v>235</v>
      </c>
      <c r="B1179" s="162"/>
      <c r="C1179" s="260" t="s">
        <v>713</v>
      </c>
      <c r="D1179" s="162" t="s">
        <v>28</v>
      </c>
      <c r="E1179" s="235"/>
      <c r="F1179" s="162" t="s">
        <v>34</v>
      </c>
      <c r="G1179" s="235"/>
      <c r="H1179" s="235"/>
      <c r="I1179" s="458">
        <f t="shared" si="51"/>
        <v>4.4444444444444444E-3</v>
      </c>
      <c r="J1179" s="318">
        <v>5</v>
      </c>
      <c r="K1179" s="458">
        <f t="shared" si="50"/>
        <v>8.8888888888888893E-4</v>
      </c>
    </row>
    <row r="1180" spans="1:11" x14ac:dyDescent="0.25">
      <c r="A1180" s="160" t="s">
        <v>238</v>
      </c>
      <c r="B1180" s="160"/>
      <c r="C1180" s="232" t="s">
        <v>144</v>
      </c>
      <c r="D1180" s="172" t="s">
        <v>28</v>
      </c>
      <c r="E1180" s="283"/>
      <c r="F1180" s="172" t="s">
        <v>13</v>
      </c>
      <c r="G1180" s="172"/>
      <c r="H1180" s="283"/>
      <c r="I1180" s="458">
        <f t="shared" si="51"/>
        <v>4.4444444444444444E-3</v>
      </c>
      <c r="J1180" s="318">
        <v>5</v>
      </c>
      <c r="K1180" s="458">
        <f t="shared" si="50"/>
        <v>8.8888888888888893E-4</v>
      </c>
    </row>
    <row r="1181" spans="1:11" ht="30" x14ac:dyDescent="0.25">
      <c r="A1181" s="160">
        <v>8</v>
      </c>
      <c r="B1181" s="160"/>
      <c r="C1181" s="232" t="s">
        <v>714</v>
      </c>
      <c r="D1181" s="172" t="s">
        <v>28</v>
      </c>
      <c r="E1181" s="283"/>
      <c r="F1181" s="172" t="s">
        <v>13</v>
      </c>
      <c r="G1181" s="172" t="s">
        <v>1779</v>
      </c>
      <c r="H1181" s="283"/>
      <c r="I1181" s="458">
        <f>1/5/45</f>
        <v>4.4444444444444444E-3</v>
      </c>
      <c r="J1181" s="318">
        <v>5</v>
      </c>
      <c r="K1181" s="458">
        <f t="shared" si="50"/>
        <v>8.8888888888888893E-4</v>
      </c>
    </row>
    <row r="1182" spans="1:11" ht="30" x14ac:dyDescent="0.25">
      <c r="A1182" s="160" t="s">
        <v>242</v>
      </c>
      <c r="B1182" s="160"/>
      <c r="C1182" s="232" t="s">
        <v>2869</v>
      </c>
      <c r="D1182" s="172" t="s">
        <v>28</v>
      </c>
      <c r="E1182" s="283"/>
      <c r="F1182" s="172" t="s">
        <v>2833</v>
      </c>
      <c r="G1182" s="283"/>
      <c r="H1182" s="283"/>
      <c r="I1182" s="458">
        <f t="shared" si="51"/>
        <v>4.4444444444444444E-3</v>
      </c>
      <c r="J1182" s="318">
        <v>5</v>
      </c>
      <c r="K1182" s="458">
        <f t="shared" si="50"/>
        <v>8.8888888888888893E-4</v>
      </c>
    </row>
    <row r="1183" spans="1:11" x14ac:dyDescent="0.25">
      <c r="A1183" s="160" t="s">
        <v>617</v>
      </c>
      <c r="B1183" s="160"/>
      <c r="C1183" s="232" t="s">
        <v>142</v>
      </c>
      <c r="D1183" s="172" t="s">
        <v>28</v>
      </c>
      <c r="E1183" s="283"/>
      <c r="F1183" s="172" t="s">
        <v>13</v>
      </c>
      <c r="G1183" s="283"/>
      <c r="H1183" s="283"/>
      <c r="I1183" s="458">
        <f t="shared" si="51"/>
        <v>4.4444444444444444E-3</v>
      </c>
      <c r="J1183" s="318">
        <v>5</v>
      </c>
      <c r="K1183" s="458">
        <f t="shared" si="50"/>
        <v>8.8888888888888893E-4</v>
      </c>
    </row>
    <row r="1184" spans="1:11" x14ac:dyDescent="0.25">
      <c r="A1184" s="160" t="s">
        <v>715</v>
      </c>
      <c r="B1184" s="160"/>
      <c r="C1184" s="232" t="s">
        <v>716</v>
      </c>
      <c r="D1184" s="172" t="s">
        <v>28</v>
      </c>
      <c r="E1184" s="283"/>
      <c r="F1184" s="172" t="s">
        <v>34</v>
      </c>
      <c r="G1184" s="283"/>
      <c r="H1184" s="283"/>
      <c r="I1184" s="458">
        <f t="shared" si="51"/>
        <v>4.4444444444444444E-3</v>
      </c>
      <c r="J1184" s="318">
        <v>5</v>
      </c>
      <c r="K1184" s="458">
        <f t="shared" si="50"/>
        <v>8.8888888888888893E-4</v>
      </c>
    </row>
    <row r="1185" spans="1:11" x14ac:dyDescent="0.25">
      <c r="A1185" s="160" t="s">
        <v>717</v>
      </c>
      <c r="B1185" s="160"/>
      <c r="C1185" s="232" t="s">
        <v>718</v>
      </c>
      <c r="D1185" s="172" t="s">
        <v>28</v>
      </c>
      <c r="E1185" s="172" t="s">
        <v>28</v>
      </c>
      <c r="F1185" s="172" t="s">
        <v>34</v>
      </c>
      <c r="G1185" s="283"/>
      <c r="H1185" s="283"/>
      <c r="I1185" s="458">
        <f>1/5/45</f>
        <v>4.4444444444444444E-3</v>
      </c>
      <c r="J1185" s="318">
        <v>5</v>
      </c>
      <c r="K1185" s="458">
        <f t="shared" si="50"/>
        <v>8.8888888888888893E-4</v>
      </c>
    </row>
    <row r="1186" spans="1:11" ht="30" x14ac:dyDescent="0.25">
      <c r="A1186" s="162">
        <v>9</v>
      </c>
      <c r="B1186" s="162"/>
      <c r="C1186" s="260" t="s">
        <v>719</v>
      </c>
      <c r="D1186" s="162" t="s">
        <v>28</v>
      </c>
      <c r="E1186" s="235"/>
      <c r="F1186" s="162" t="s">
        <v>34</v>
      </c>
      <c r="G1186" s="162" t="s">
        <v>1780</v>
      </c>
      <c r="H1186" s="235"/>
      <c r="I1186" s="458">
        <f>1/12/45</f>
        <v>1.8518518518518517E-3</v>
      </c>
      <c r="J1186" s="318">
        <v>5</v>
      </c>
      <c r="K1186" s="458">
        <f t="shared" si="50"/>
        <v>3.7037037037037035E-4</v>
      </c>
    </row>
    <row r="1187" spans="1:11" x14ac:dyDescent="0.25">
      <c r="A1187" s="160">
        <v>10</v>
      </c>
      <c r="B1187" s="160"/>
      <c r="C1187" s="232" t="s">
        <v>720</v>
      </c>
      <c r="D1187" s="172" t="s">
        <v>28</v>
      </c>
      <c r="E1187" s="172" t="s">
        <v>28</v>
      </c>
      <c r="F1187" s="172" t="s">
        <v>34</v>
      </c>
      <c r="G1187" s="172" t="s">
        <v>1674</v>
      </c>
      <c r="H1187" s="283"/>
      <c r="I1187" s="458">
        <f>1/12/45</f>
        <v>1.8518518518518517E-3</v>
      </c>
      <c r="J1187" s="318">
        <v>5</v>
      </c>
      <c r="K1187" s="458">
        <f t="shared" si="50"/>
        <v>3.7037037037037035E-4</v>
      </c>
    </row>
    <row r="1188" spans="1:11" ht="30" x14ac:dyDescent="0.25">
      <c r="A1188" s="162">
        <v>11</v>
      </c>
      <c r="B1188" s="162"/>
      <c r="C1188" s="260" t="s">
        <v>721</v>
      </c>
      <c r="D1188" s="162" t="s">
        <v>28</v>
      </c>
      <c r="E1188" s="162" t="s">
        <v>28</v>
      </c>
      <c r="F1188" s="162" t="s">
        <v>34</v>
      </c>
      <c r="G1188" s="162" t="s">
        <v>1781</v>
      </c>
      <c r="H1188" s="235"/>
      <c r="I1188" s="458">
        <f>2/12/45</f>
        <v>3.7037037037037034E-3</v>
      </c>
      <c r="J1188" s="318">
        <v>5</v>
      </c>
      <c r="K1188" s="458">
        <f t="shared" si="50"/>
        <v>7.407407407407407E-4</v>
      </c>
    </row>
    <row r="1189" spans="1:11" x14ac:dyDescent="0.25">
      <c r="A1189" s="162">
        <v>12</v>
      </c>
      <c r="B1189" s="162"/>
      <c r="C1189" s="260" t="s">
        <v>722</v>
      </c>
      <c r="D1189" s="162"/>
      <c r="E1189" s="162" t="s">
        <v>28</v>
      </c>
      <c r="F1189" s="162" t="s">
        <v>65</v>
      </c>
      <c r="G1189" s="162" t="s">
        <v>1782</v>
      </c>
      <c r="H1189" s="235"/>
      <c r="I1189" s="458">
        <f>2/12/45</f>
        <v>3.7037037037037034E-3</v>
      </c>
      <c r="J1189" s="318">
        <v>5</v>
      </c>
      <c r="K1189" s="458">
        <f t="shared" si="50"/>
        <v>7.407407407407407E-4</v>
      </c>
    </row>
  </sheetData>
  <mergeCells count="163">
    <mergeCell ref="A4:K4"/>
    <mergeCell ref="A9:A10"/>
    <mergeCell ref="B9:B10"/>
    <mergeCell ref="C9:C10"/>
    <mergeCell ref="D9:E9"/>
    <mergeCell ref="G9:G10"/>
    <mergeCell ref="F69:F70"/>
    <mergeCell ref="F43:F44"/>
    <mergeCell ref="F110:F111"/>
    <mergeCell ref="H9:H10"/>
    <mergeCell ref="A69:A70"/>
    <mergeCell ref="B69:B70"/>
    <mergeCell ref="C69:C70"/>
    <mergeCell ref="D69:E69"/>
    <mergeCell ref="G69:G70"/>
    <mergeCell ref="H69:H70"/>
    <mergeCell ref="F96:F97"/>
    <mergeCell ref="F80:F81"/>
    <mergeCell ref="K80:K81"/>
    <mergeCell ref="I9:I10"/>
    <mergeCell ref="F9:F10"/>
    <mergeCell ref="J9:J10"/>
    <mergeCell ref="K9:K10"/>
    <mergeCell ref="I43:I44"/>
    <mergeCell ref="A161:A162"/>
    <mergeCell ref="B161:B162"/>
    <mergeCell ref="C161:C162"/>
    <mergeCell ref="D161:E161"/>
    <mergeCell ref="G161:G162"/>
    <mergeCell ref="H161:H162"/>
    <mergeCell ref="A110:A111"/>
    <mergeCell ref="B110:B111"/>
    <mergeCell ref="C110:C111"/>
    <mergeCell ref="D110:E110"/>
    <mergeCell ref="G110:G111"/>
    <mergeCell ref="H110:H111"/>
    <mergeCell ref="F161:F162"/>
    <mergeCell ref="A317:A318"/>
    <mergeCell ref="B317:B318"/>
    <mergeCell ref="C317:C318"/>
    <mergeCell ref="D317:E317"/>
    <mergeCell ref="G317:G318"/>
    <mergeCell ref="H317:H318"/>
    <mergeCell ref="A43:A44"/>
    <mergeCell ref="B43:B44"/>
    <mergeCell ref="C43:C44"/>
    <mergeCell ref="D43:E43"/>
    <mergeCell ref="G43:G44"/>
    <mergeCell ref="H43:H44"/>
    <mergeCell ref="A96:A97"/>
    <mergeCell ref="B96:B97"/>
    <mergeCell ref="C96:C97"/>
    <mergeCell ref="D96:E96"/>
    <mergeCell ref="G96:G97"/>
    <mergeCell ref="H96:H97"/>
    <mergeCell ref="A80:A81"/>
    <mergeCell ref="B80:B81"/>
    <mergeCell ref="C80:C81"/>
    <mergeCell ref="D80:E80"/>
    <mergeCell ref="G80:G81"/>
    <mergeCell ref="H80:H81"/>
    <mergeCell ref="A816:A817"/>
    <mergeCell ref="B816:B817"/>
    <mergeCell ref="C816:C817"/>
    <mergeCell ref="D816:E816"/>
    <mergeCell ref="G816:G817"/>
    <mergeCell ref="H816:H817"/>
    <mergeCell ref="B458:B459"/>
    <mergeCell ref="C458:C459"/>
    <mergeCell ref="D458:E458"/>
    <mergeCell ref="G458:G459"/>
    <mergeCell ref="H458:H459"/>
    <mergeCell ref="A458:A459"/>
    <mergeCell ref="A1015:A1016"/>
    <mergeCell ref="B1015:B1016"/>
    <mergeCell ref="C1015:C1016"/>
    <mergeCell ref="D1015:E1015"/>
    <mergeCell ref="G1015:G1016"/>
    <mergeCell ref="H1015:H1016"/>
    <mergeCell ref="A974:A975"/>
    <mergeCell ref="B974:B975"/>
    <mergeCell ref="C974:C975"/>
    <mergeCell ref="D974:E974"/>
    <mergeCell ref="G974:G975"/>
    <mergeCell ref="H974:H975"/>
    <mergeCell ref="A1109:A1110"/>
    <mergeCell ref="B1109:B1110"/>
    <mergeCell ref="C1109:C1110"/>
    <mergeCell ref="D1109:E1109"/>
    <mergeCell ref="G1109:G1110"/>
    <mergeCell ref="H1109:H1110"/>
    <mergeCell ref="A1088:A1089"/>
    <mergeCell ref="B1088:B1089"/>
    <mergeCell ref="C1088:C1089"/>
    <mergeCell ref="D1088:E1088"/>
    <mergeCell ref="G1088:G1089"/>
    <mergeCell ref="H1088:H1089"/>
    <mergeCell ref="F1088:F1089"/>
    <mergeCell ref="F1109:F1110"/>
    <mergeCell ref="A1169:A1170"/>
    <mergeCell ref="B1169:B1170"/>
    <mergeCell ref="C1169:C1170"/>
    <mergeCell ref="D1169:E1169"/>
    <mergeCell ref="G1169:G1170"/>
    <mergeCell ref="H1169:H1170"/>
    <mergeCell ref="A1138:A1139"/>
    <mergeCell ref="B1138:B1139"/>
    <mergeCell ref="C1138:C1139"/>
    <mergeCell ref="D1138:E1138"/>
    <mergeCell ref="G1138:G1139"/>
    <mergeCell ref="H1138:H1139"/>
    <mergeCell ref="F1169:F1170"/>
    <mergeCell ref="F1138:F1139"/>
    <mergeCell ref="F317:F318"/>
    <mergeCell ref="F458:F459"/>
    <mergeCell ref="F816:F817"/>
    <mergeCell ref="F974:F975"/>
    <mergeCell ref="F1015:F1016"/>
    <mergeCell ref="J69:J70"/>
    <mergeCell ref="I80:I81"/>
    <mergeCell ref="J80:J81"/>
    <mergeCell ref="I161:I162"/>
    <mergeCell ref="J161:J162"/>
    <mergeCell ref="I458:I459"/>
    <mergeCell ref="J458:J459"/>
    <mergeCell ref="I974:I975"/>
    <mergeCell ref="J974:J975"/>
    <mergeCell ref="K96:K97"/>
    <mergeCell ref="I110:I111"/>
    <mergeCell ref="J110:J111"/>
    <mergeCell ref="K110:K111"/>
    <mergeCell ref="K458:K459"/>
    <mergeCell ref="I816:I817"/>
    <mergeCell ref="J816:J817"/>
    <mergeCell ref="K816:K817"/>
    <mergeCell ref="J43:J44"/>
    <mergeCell ref="K43:K44"/>
    <mergeCell ref="I69:I70"/>
    <mergeCell ref="K69:K70"/>
    <mergeCell ref="A2:K2"/>
    <mergeCell ref="A3:K3"/>
    <mergeCell ref="K1138:K1139"/>
    <mergeCell ref="I1169:I1170"/>
    <mergeCell ref="J1169:J1170"/>
    <mergeCell ref="K1169:K1170"/>
    <mergeCell ref="K1088:K1089"/>
    <mergeCell ref="I1109:I1110"/>
    <mergeCell ref="J1109:J1110"/>
    <mergeCell ref="K1109:K1110"/>
    <mergeCell ref="K974:K975"/>
    <mergeCell ref="I1015:I1016"/>
    <mergeCell ref="J1015:J1016"/>
    <mergeCell ref="K1015:K1016"/>
    <mergeCell ref="I1088:I1089"/>
    <mergeCell ref="J1088:J1089"/>
    <mergeCell ref="I1138:I1139"/>
    <mergeCell ref="J1138:J1139"/>
    <mergeCell ref="K161:K162"/>
    <mergeCell ref="I317:I318"/>
    <mergeCell ref="J317:J318"/>
    <mergeCell ref="K317:K318"/>
    <mergeCell ref="I96:I97"/>
    <mergeCell ref="J96:J97"/>
  </mergeCells>
  <printOptions horizontalCentered="1"/>
  <pageMargins left="0.2" right="0.2" top="0.5" bottom="0.2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149"/>
  <sheetViews>
    <sheetView zoomScale="90" zoomScaleNormal="90" workbookViewId="0">
      <selection activeCell="K1" sqref="K1"/>
    </sheetView>
  </sheetViews>
  <sheetFormatPr defaultColWidth="8.625" defaultRowHeight="15" x14ac:dyDescent="0.25"/>
  <cols>
    <col min="1" max="1" width="5.125" style="26" customWidth="1"/>
    <col min="2" max="2" width="23.375" style="37" customWidth="1"/>
    <col min="3" max="3" width="37.125" style="26" customWidth="1"/>
    <col min="4" max="5" width="6.125" style="42" customWidth="1"/>
    <col min="6" max="6" width="8.125" style="42" customWidth="1"/>
    <col min="7" max="7" width="12.375" style="42" customWidth="1"/>
    <col min="8" max="8" width="12" style="42" customWidth="1"/>
    <col min="9" max="9" width="8.625" style="461"/>
    <col min="10" max="10" width="8.625" style="329"/>
    <col min="11" max="11" width="8.625" style="461"/>
    <col min="12" max="16384" width="8.625" style="26"/>
  </cols>
  <sheetData>
    <row r="1" spans="1:11" x14ac:dyDescent="0.25">
      <c r="K1" s="494" t="s">
        <v>3207</v>
      </c>
    </row>
    <row r="2" spans="1:11" ht="15.75" x14ac:dyDescent="0.25">
      <c r="A2" s="467" t="s">
        <v>3194</v>
      </c>
      <c r="B2" s="467"/>
      <c r="C2" s="467"/>
      <c r="D2" s="467"/>
      <c r="E2" s="467"/>
      <c r="F2" s="467"/>
      <c r="G2" s="467"/>
      <c r="H2" s="467"/>
      <c r="I2" s="467"/>
      <c r="J2" s="467"/>
      <c r="K2" s="467"/>
    </row>
    <row r="3" spans="1:11" ht="15.75" x14ac:dyDescent="0.25">
      <c r="A3" s="467" t="s">
        <v>3200</v>
      </c>
      <c r="B3" s="467"/>
      <c r="C3" s="467"/>
      <c r="D3" s="467"/>
      <c r="E3" s="467"/>
      <c r="F3" s="467"/>
      <c r="G3" s="467"/>
      <c r="H3" s="467"/>
      <c r="I3" s="467"/>
      <c r="J3" s="467"/>
      <c r="K3" s="467"/>
    </row>
    <row r="4" spans="1:11" ht="15.75" x14ac:dyDescent="0.25">
      <c r="A4" s="468" t="str">
        <f>MN!A4</f>
        <v>(Kèm theo Công văn số 2298/SGDĐT-KHTC ngày 07/12/2021 của Sở GD&amp;ĐT)</v>
      </c>
      <c r="B4" s="468"/>
      <c r="C4" s="468"/>
      <c r="D4" s="468"/>
      <c r="E4" s="468"/>
      <c r="F4" s="468"/>
      <c r="G4" s="468"/>
      <c r="H4" s="468"/>
      <c r="I4" s="468"/>
      <c r="J4" s="468"/>
      <c r="K4" s="468"/>
    </row>
    <row r="5" spans="1:11" ht="15.75" x14ac:dyDescent="0.25">
      <c r="A5" s="466"/>
      <c r="B5" s="466"/>
      <c r="C5" s="466"/>
      <c r="D5" s="466"/>
      <c r="E5" s="466"/>
      <c r="F5" s="466"/>
      <c r="G5" s="466"/>
      <c r="H5" s="466"/>
      <c r="I5" s="466"/>
      <c r="J5" s="466"/>
      <c r="K5" s="466"/>
    </row>
    <row r="6" spans="1:11" ht="14.1" customHeight="1" x14ac:dyDescent="0.25">
      <c r="A6" s="437" t="s">
        <v>3199</v>
      </c>
    </row>
    <row r="7" spans="1:11" ht="14.1" customHeight="1" x14ac:dyDescent="0.25">
      <c r="A7" s="437"/>
    </row>
    <row r="8" spans="1:11" x14ac:dyDescent="0.25">
      <c r="A8" s="330" t="s">
        <v>2734</v>
      </c>
      <c r="B8" s="331"/>
      <c r="C8" s="332"/>
      <c r="D8" s="333"/>
      <c r="E8" s="333"/>
      <c r="F8" s="333"/>
      <c r="G8" s="333"/>
      <c r="H8" s="333"/>
      <c r="I8" s="462"/>
      <c r="J8" s="334"/>
      <c r="K8" s="462"/>
    </row>
    <row r="9" spans="1:11" s="424" customFormat="1" ht="30" customHeight="1" x14ac:dyDescent="0.25">
      <c r="A9" s="487" t="s">
        <v>0</v>
      </c>
      <c r="B9" s="487" t="s">
        <v>20</v>
      </c>
      <c r="C9" s="487" t="s">
        <v>1</v>
      </c>
      <c r="D9" s="491" t="s">
        <v>2</v>
      </c>
      <c r="E9" s="492"/>
      <c r="F9" s="487" t="s">
        <v>37</v>
      </c>
      <c r="G9" s="487" t="s">
        <v>38</v>
      </c>
      <c r="H9" s="487" t="s">
        <v>3</v>
      </c>
      <c r="I9" s="489" t="s">
        <v>3193</v>
      </c>
      <c r="J9" s="487" t="s">
        <v>3189</v>
      </c>
      <c r="K9" s="489" t="s">
        <v>3190</v>
      </c>
    </row>
    <row r="10" spans="1:11" s="424" customFormat="1" ht="30" customHeight="1" x14ac:dyDescent="0.25">
      <c r="A10" s="488"/>
      <c r="B10" s="488"/>
      <c r="C10" s="488"/>
      <c r="D10" s="425" t="s">
        <v>39</v>
      </c>
      <c r="E10" s="425" t="s">
        <v>4</v>
      </c>
      <c r="F10" s="488"/>
      <c r="G10" s="488"/>
      <c r="H10" s="488"/>
      <c r="I10" s="490"/>
      <c r="J10" s="488"/>
      <c r="K10" s="490"/>
    </row>
    <row r="11" spans="1:11" x14ac:dyDescent="0.25">
      <c r="A11" s="38" t="s">
        <v>40</v>
      </c>
      <c r="B11" s="347" t="s">
        <v>162</v>
      </c>
      <c r="C11" s="8"/>
      <c r="D11" s="108"/>
      <c r="E11" s="108"/>
      <c r="F11" s="108"/>
      <c r="G11" s="108"/>
      <c r="H11" s="107"/>
      <c r="I11" s="460"/>
      <c r="J11" s="318"/>
      <c r="K11" s="460"/>
    </row>
    <row r="12" spans="1:11" x14ac:dyDescent="0.25">
      <c r="A12" s="94"/>
      <c r="B12" s="64" t="s">
        <v>1783</v>
      </c>
      <c r="C12" s="10"/>
      <c r="D12" s="109"/>
      <c r="E12" s="109"/>
      <c r="F12" s="109"/>
      <c r="G12" s="109"/>
      <c r="H12" s="112"/>
      <c r="I12" s="460"/>
      <c r="J12" s="318"/>
      <c r="K12" s="460"/>
    </row>
    <row r="13" spans="1:11" ht="45" x14ac:dyDescent="0.25">
      <c r="A13" s="12">
        <v>1</v>
      </c>
      <c r="B13" s="65" t="s">
        <v>1784</v>
      </c>
      <c r="C13" s="11" t="s">
        <v>1785</v>
      </c>
      <c r="D13" s="57" t="s">
        <v>28</v>
      </c>
      <c r="E13" s="57"/>
      <c r="F13" s="57" t="s">
        <v>350</v>
      </c>
      <c r="G13" s="57" t="s">
        <v>1598</v>
      </c>
      <c r="H13" s="57" t="s">
        <v>1786</v>
      </c>
      <c r="I13" s="460">
        <f>1/45</f>
        <v>2.2222222222222223E-2</v>
      </c>
      <c r="J13" s="318">
        <v>5</v>
      </c>
      <c r="K13" s="460">
        <f>I13/J13</f>
        <v>4.4444444444444444E-3</v>
      </c>
    </row>
    <row r="14" spans="1:11" ht="30" x14ac:dyDescent="0.25">
      <c r="A14" s="12">
        <v>2</v>
      </c>
      <c r="B14" s="65" t="s">
        <v>1787</v>
      </c>
      <c r="C14" s="11" t="s">
        <v>1788</v>
      </c>
      <c r="D14" s="57" t="s">
        <v>28</v>
      </c>
      <c r="E14" s="55"/>
      <c r="F14" s="57" t="s">
        <v>350</v>
      </c>
      <c r="G14" s="15" t="s">
        <v>919</v>
      </c>
      <c r="H14" s="57" t="s">
        <v>1786</v>
      </c>
      <c r="I14" s="460">
        <f t="shared" ref="I14:I37" si="0">1/45</f>
        <v>2.2222222222222223E-2</v>
      </c>
      <c r="J14" s="318">
        <v>5</v>
      </c>
      <c r="K14" s="460">
        <f t="shared" ref="K14:K37" si="1">I14/J14</f>
        <v>4.4444444444444444E-3</v>
      </c>
    </row>
    <row r="15" spans="1:11" x14ac:dyDescent="0.25">
      <c r="A15" s="38" t="s">
        <v>50</v>
      </c>
      <c r="B15" s="347" t="s">
        <v>1789</v>
      </c>
      <c r="C15" s="8"/>
      <c r="D15" s="108"/>
      <c r="E15" s="108"/>
      <c r="F15" s="108"/>
      <c r="G15" s="108"/>
      <c r="H15" s="107"/>
      <c r="I15" s="460"/>
      <c r="J15" s="318"/>
      <c r="K15" s="460"/>
    </row>
    <row r="16" spans="1:11" ht="30" x14ac:dyDescent="0.25">
      <c r="A16" s="21">
        <v>1</v>
      </c>
      <c r="B16" s="70"/>
      <c r="C16" s="11" t="s">
        <v>425</v>
      </c>
      <c r="D16" s="55"/>
      <c r="E16" s="3"/>
      <c r="F16" s="3"/>
      <c r="G16" s="103"/>
      <c r="H16" s="103" t="s">
        <v>1790</v>
      </c>
      <c r="I16" s="460">
        <f t="shared" si="0"/>
        <v>2.2222222222222223E-2</v>
      </c>
      <c r="J16" s="318">
        <v>5</v>
      </c>
      <c r="K16" s="460">
        <f t="shared" si="1"/>
        <v>4.4444444444444444E-3</v>
      </c>
    </row>
    <row r="17" spans="1:11" ht="30" x14ac:dyDescent="0.25">
      <c r="A17" s="12">
        <v>2</v>
      </c>
      <c r="B17" s="65" t="s">
        <v>1791</v>
      </c>
      <c r="C17" s="11" t="s">
        <v>1792</v>
      </c>
      <c r="D17" s="57" t="s">
        <v>28</v>
      </c>
      <c r="E17" s="119"/>
      <c r="F17" s="57" t="s">
        <v>1753</v>
      </c>
      <c r="G17" s="15" t="s">
        <v>2795</v>
      </c>
      <c r="H17" s="57" t="s">
        <v>1786</v>
      </c>
      <c r="I17" s="460">
        <f t="shared" si="0"/>
        <v>2.2222222222222223E-2</v>
      </c>
      <c r="J17" s="318">
        <v>5</v>
      </c>
      <c r="K17" s="460">
        <f t="shared" si="1"/>
        <v>4.4444444444444444E-3</v>
      </c>
    </row>
    <row r="18" spans="1:11" ht="30" x14ac:dyDescent="0.25">
      <c r="A18" s="13"/>
      <c r="B18" s="66"/>
      <c r="C18" s="11" t="s">
        <v>1794</v>
      </c>
      <c r="D18" s="57" t="s">
        <v>28</v>
      </c>
      <c r="E18" s="55"/>
      <c r="F18" s="57" t="s">
        <v>1753</v>
      </c>
      <c r="G18" s="15" t="s">
        <v>939</v>
      </c>
      <c r="H18" s="57" t="s">
        <v>1786</v>
      </c>
      <c r="I18" s="460">
        <f t="shared" si="0"/>
        <v>2.2222222222222223E-2</v>
      </c>
      <c r="J18" s="318">
        <v>5</v>
      </c>
      <c r="K18" s="460">
        <f t="shared" si="1"/>
        <v>4.4444444444444444E-3</v>
      </c>
    </row>
    <row r="19" spans="1:11" ht="30" x14ac:dyDescent="0.25">
      <c r="A19" s="13"/>
      <c r="B19" s="66"/>
      <c r="C19" s="11" t="s">
        <v>1795</v>
      </c>
      <c r="D19" s="57" t="s">
        <v>28</v>
      </c>
      <c r="E19" s="55"/>
      <c r="F19" s="57" t="s">
        <v>1753</v>
      </c>
      <c r="G19" s="15" t="s">
        <v>939</v>
      </c>
      <c r="H19" s="57" t="s">
        <v>1786</v>
      </c>
      <c r="I19" s="460">
        <f t="shared" si="0"/>
        <v>2.2222222222222223E-2</v>
      </c>
      <c r="J19" s="318">
        <v>5</v>
      </c>
      <c r="K19" s="460">
        <f t="shared" si="1"/>
        <v>4.4444444444444444E-3</v>
      </c>
    </row>
    <row r="20" spans="1:11" ht="30" x14ac:dyDescent="0.25">
      <c r="A20" s="12">
        <v>3</v>
      </c>
      <c r="B20" s="65" t="s">
        <v>1796</v>
      </c>
      <c r="C20" s="11" t="s">
        <v>1797</v>
      </c>
      <c r="D20" s="57" t="s">
        <v>28</v>
      </c>
      <c r="E20" s="55"/>
      <c r="F20" s="57" t="s">
        <v>1753</v>
      </c>
      <c r="G20" s="15" t="s">
        <v>939</v>
      </c>
      <c r="H20" s="57" t="s">
        <v>1798</v>
      </c>
      <c r="I20" s="460">
        <f t="shared" si="0"/>
        <v>2.2222222222222223E-2</v>
      </c>
      <c r="J20" s="318">
        <v>5</v>
      </c>
      <c r="K20" s="460">
        <f t="shared" si="1"/>
        <v>4.4444444444444444E-3</v>
      </c>
    </row>
    <row r="21" spans="1:11" ht="30" x14ac:dyDescent="0.25">
      <c r="A21" s="13"/>
      <c r="B21" s="66"/>
      <c r="C21" s="11" t="s">
        <v>1799</v>
      </c>
      <c r="D21" s="57" t="s">
        <v>28</v>
      </c>
      <c r="E21" s="103"/>
      <c r="F21" s="57" t="s">
        <v>1753</v>
      </c>
      <c r="G21" s="15" t="s">
        <v>939</v>
      </c>
      <c r="H21" s="57" t="s">
        <v>1798</v>
      </c>
      <c r="I21" s="460">
        <f t="shared" si="0"/>
        <v>2.2222222222222223E-2</v>
      </c>
      <c r="J21" s="318">
        <v>5</v>
      </c>
      <c r="K21" s="460">
        <f t="shared" si="1"/>
        <v>4.4444444444444444E-3</v>
      </c>
    </row>
    <row r="22" spans="1:11" ht="30" x14ac:dyDescent="0.25">
      <c r="A22" s="13"/>
      <c r="B22" s="66"/>
      <c r="C22" s="11" t="s">
        <v>1800</v>
      </c>
      <c r="D22" s="57" t="s">
        <v>28</v>
      </c>
      <c r="E22" s="103"/>
      <c r="F22" s="57" t="s">
        <v>1753</v>
      </c>
      <c r="G22" s="15" t="s">
        <v>939</v>
      </c>
      <c r="H22" s="57" t="s">
        <v>1798</v>
      </c>
      <c r="I22" s="460">
        <f t="shared" si="0"/>
        <v>2.2222222222222223E-2</v>
      </c>
      <c r="J22" s="318">
        <v>5</v>
      </c>
      <c r="K22" s="460">
        <f t="shared" si="1"/>
        <v>4.4444444444444444E-3</v>
      </c>
    </row>
    <row r="23" spans="1:11" ht="30" x14ac:dyDescent="0.25">
      <c r="A23" s="12">
        <v>4</v>
      </c>
      <c r="B23" s="65" t="s">
        <v>1801</v>
      </c>
      <c r="C23" s="11" t="s">
        <v>1802</v>
      </c>
      <c r="D23" s="57" t="s">
        <v>28</v>
      </c>
      <c r="E23" s="103"/>
      <c r="F23" s="57" t="s">
        <v>1753</v>
      </c>
      <c r="G23" s="15" t="s">
        <v>939</v>
      </c>
      <c r="H23" s="103"/>
      <c r="I23" s="460">
        <f t="shared" si="0"/>
        <v>2.2222222222222223E-2</v>
      </c>
      <c r="J23" s="318">
        <v>5</v>
      </c>
      <c r="K23" s="460">
        <f t="shared" si="1"/>
        <v>4.4444444444444444E-3</v>
      </c>
    </row>
    <row r="24" spans="1:11" ht="30" x14ac:dyDescent="0.25">
      <c r="A24" s="13"/>
      <c r="B24" s="66"/>
      <c r="C24" s="11" t="s">
        <v>1803</v>
      </c>
      <c r="D24" s="57" t="s">
        <v>28</v>
      </c>
      <c r="E24" s="103"/>
      <c r="F24" s="57" t="s">
        <v>1753</v>
      </c>
      <c r="G24" s="15" t="s">
        <v>939</v>
      </c>
      <c r="H24" s="103"/>
      <c r="I24" s="460">
        <f t="shared" si="0"/>
        <v>2.2222222222222223E-2</v>
      </c>
      <c r="J24" s="318">
        <v>5</v>
      </c>
      <c r="K24" s="460">
        <f t="shared" si="1"/>
        <v>4.4444444444444444E-3</v>
      </c>
    </row>
    <row r="25" spans="1:11" ht="45" x14ac:dyDescent="0.25">
      <c r="A25" s="12">
        <v>5</v>
      </c>
      <c r="B25" s="65" t="s">
        <v>1804</v>
      </c>
      <c r="C25" s="11" t="s">
        <v>2735</v>
      </c>
      <c r="D25" s="57" t="s">
        <v>28</v>
      </c>
      <c r="E25" s="103"/>
      <c r="F25" s="57" t="s">
        <v>1753</v>
      </c>
      <c r="G25" s="15" t="s">
        <v>939</v>
      </c>
      <c r="H25" s="57" t="s">
        <v>1805</v>
      </c>
      <c r="I25" s="460">
        <f t="shared" si="0"/>
        <v>2.2222222222222223E-2</v>
      </c>
      <c r="J25" s="318">
        <v>5</v>
      </c>
      <c r="K25" s="460">
        <f t="shared" si="1"/>
        <v>4.4444444444444444E-3</v>
      </c>
    </row>
    <row r="26" spans="1:11" ht="30" x14ac:dyDescent="0.25">
      <c r="A26" s="12">
        <v>6</v>
      </c>
      <c r="B26" s="67" t="s">
        <v>1806</v>
      </c>
      <c r="C26" s="11" t="s">
        <v>1807</v>
      </c>
      <c r="D26" s="57" t="s">
        <v>28</v>
      </c>
      <c r="E26" s="103"/>
      <c r="F26" s="57" t="s">
        <v>1753</v>
      </c>
      <c r="G26" s="15" t="s">
        <v>939</v>
      </c>
      <c r="H26" s="103"/>
      <c r="I26" s="460">
        <f t="shared" si="0"/>
        <v>2.2222222222222223E-2</v>
      </c>
      <c r="J26" s="318">
        <v>5</v>
      </c>
      <c r="K26" s="460">
        <f t="shared" si="1"/>
        <v>4.4444444444444444E-3</v>
      </c>
    </row>
    <row r="27" spans="1:11" ht="30" x14ac:dyDescent="0.25">
      <c r="A27" s="12">
        <v>7</v>
      </c>
      <c r="B27" s="67" t="s">
        <v>1808</v>
      </c>
      <c r="C27" s="11" t="s">
        <v>1809</v>
      </c>
      <c r="D27" s="57" t="s">
        <v>28</v>
      </c>
      <c r="E27" s="103"/>
      <c r="F27" s="57" t="s">
        <v>1753</v>
      </c>
      <c r="G27" s="15" t="s">
        <v>939</v>
      </c>
      <c r="H27" s="103"/>
      <c r="I27" s="460">
        <f t="shared" si="0"/>
        <v>2.2222222222222223E-2</v>
      </c>
      <c r="J27" s="318">
        <v>5</v>
      </c>
      <c r="K27" s="460">
        <f t="shared" si="1"/>
        <v>4.4444444444444444E-3</v>
      </c>
    </row>
    <row r="28" spans="1:11" ht="30" x14ac:dyDescent="0.25">
      <c r="A28" s="12">
        <v>8</v>
      </c>
      <c r="B28" s="67" t="s">
        <v>1810</v>
      </c>
      <c r="C28" s="11" t="s">
        <v>1811</v>
      </c>
      <c r="D28" s="57" t="s">
        <v>28</v>
      </c>
      <c r="E28" s="103"/>
      <c r="F28" s="57" t="s">
        <v>1753</v>
      </c>
      <c r="G28" s="15" t="s">
        <v>939</v>
      </c>
      <c r="H28" s="103"/>
      <c r="I28" s="460">
        <f t="shared" si="0"/>
        <v>2.2222222222222223E-2</v>
      </c>
      <c r="J28" s="318">
        <v>5</v>
      </c>
      <c r="K28" s="460">
        <f t="shared" si="1"/>
        <v>4.4444444444444444E-3</v>
      </c>
    </row>
    <row r="29" spans="1:11" ht="30" x14ac:dyDescent="0.25">
      <c r="A29" s="12">
        <v>9</v>
      </c>
      <c r="B29" s="65" t="s">
        <v>764</v>
      </c>
      <c r="C29" s="11" t="s">
        <v>1812</v>
      </c>
      <c r="D29" s="57" t="s">
        <v>28</v>
      </c>
      <c r="E29" s="103"/>
      <c r="F29" s="57" t="s">
        <v>1753</v>
      </c>
      <c r="G29" s="15" t="s">
        <v>939</v>
      </c>
      <c r="H29" s="103"/>
      <c r="I29" s="460">
        <f t="shared" si="0"/>
        <v>2.2222222222222223E-2</v>
      </c>
      <c r="J29" s="318">
        <v>5</v>
      </c>
      <c r="K29" s="460">
        <f t="shared" si="1"/>
        <v>4.4444444444444444E-3</v>
      </c>
    </row>
    <row r="30" spans="1:11" ht="30" x14ac:dyDescent="0.25">
      <c r="A30" s="12">
        <v>10</v>
      </c>
      <c r="B30" s="65" t="s">
        <v>1813</v>
      </c>
      <c r="C30" s="11" t="s">
        <v>1814</v>
      </c>
      <c r="D30" s="57" t="s">
        <v>28</v>
      </c>
      <c r="E30" s="103"/>
      <c r="F30" s="57" t="s">
        <v>1753</v>
      </c>
      <c r="G30" s="15" t="s">
        <v>1793</v>
      </c>
      <c r="H30" s="103"/>
      <c r="I30" s="460">
        <f t="shared" si="0"/>
        <v>2.2222222222222223E-2</v>
      </c>
      <c r="J30" s="318">
        <v>5</v>
      </c>
      <c r="K30" s="460">
        <f t="shared" si="1"/>
        <v>4.4444444444444444E-3</v>
      </c>
    </row>
    <row r="31" spans="1:11" ht="30" x14ac:dyDescent="0.25">
      <c r="A31" s="12">
        <v>11</v>
      </c>
      <c r="B31" s="65" t="s">
        <v>769</v>
      </c>
      <c r="C31" s="11" t="s">
        <v>1815</v>
      </c>
      <c r="D31" s="57" t="s">
        <v>28</v>
      </c>
      <c r="E31" s="103"/>
      <c r="F31" s="57" t="s">
        <v>1753</v>
      </c>
      <c r="G31" s="15" t="s">
        <v>939</v>
      </c>
      <c r="H31" s="103"/>
      <c r="I31" s="460">
        <f t="shared" si="0"/>
        <v>2.2222222222222223E-2</v>
      </c>
      <c r="J31" s="318">
        <v>5</v>
      </c>
      <c r="K31" s="460">
        <f t="shared" si="1"/>
        <v>4.4444444444444444E-3</v>
      </c>
    </row>
    <row r="32" spans="1:11" ht="30" x14ac:dyDescent="0.25">
      <c r="A32" s="12">
        <v>12</v>
      </c>
      <c r="B32" s="65" t="s">
        <v>1816</v>
      </c>
      <c r="C32" s="11" t="s">
        <v>1817</v>
      </c>
      <c r="D32" s="57" t="s">
        <v>28</v>
      </c>
      <c r="E32" s="103"/>
      <c r="F32" s="57" t="s">
        <v>1753</v>
      </c>
      <c r="G32" s="15" t="s">
        <v>939</v>
      </c>
      <c r="H32" s="103"/>
      <c r="I32" s="460">
        <f t="shared" si="0"/>
        <v>2.2222222222222223E-2</v>
      </c>
      <c r="J32" s="318">
        <v>5</v>
      </c>
      <c r="K32" s="460">
        <f t="shared" si="1"/>
        <v>4.4444444444444444E-3</v>
      </c>
    </row>
    <row r="33" spans="1:11" ht="45" x14ac:dyDescent="0.25">
      <c r="A33" s="12">
        <v>13</v>
      </c>
      <c r="B33" s="65" t="s">
        <v>770</v>
      </c>
      <c r="C33" s="11" t="s">
        <v>1818</v>
      </c>
      <c r="D33" s="57" t="s">
        <v>28</v>
      </c>
      <c r="E33" s="103"/>
      <c r="F33" s="57" t="s">
        <v>1753</v>
      </c>
      <c r="G33" s="15" t="s">
        <v>939</v>
      </c>
      <c r="H33" s="103"/>
      <c r="I33" s="460">
        <f t="shared" si="0"/>
        <v>2.2222222222222223E-2</v>
      </c>
      <c r="J33" s="318">
        <v>5</v>
      </c>
      <c r="K33" s="460">
        <f t="shared" si="1"/>
        <v>4.4444444444444444E-3</v>
      </c>
    </row>
    <row r="34" spans="1:11" ht="45" x14ac:dyDescent="0.25">
      <c r="A34" s="12">
        <v>14</v>
      </c>
      <c r="B34" s="67" t="s">
        <v>1819</v>
      </c>
      <c r="C34" s="11" t="s">
        <v>772</v>
      </c>
      <c r="D34" s="57" t="s">
        <v>28</v>
      </c>
      <c r="E34" s="103"/>
      <c r="F34" s="57" t="s">
        <v>1753</v>
      </c>
      <c r="G34" s="15" t="s">
        <v>939</v>
      </c>
      <c r="H34" s="103"/>
      <c r="I34" s="460">
        <f t="shared" si="0"/>
        <v>2.2222222222222223E-2</v>
      </c>
      <c r="J34" s="318">
        <v>5</v>
      </c>
      <c r="K34" s="460">
        <f t="shared" si="1"/>
        <v>4.4444444444444444E-3</v>
      </c>
    </row>
    <row r="35" spans="1:11" ht="30" x14ac:dyDescent="0.25">
      <c r="A35" s="12">
        <v>15</v>
      </c>
      <c r="B35" s="67" t="s">
        <v>1820</v>
      </c>
      <c r="C35" s="11" t="s">
        <v>1821</v>
      </c>
      <c r="D35" s="57" t="s">
        <v>28</v>
      </c>
      <c r="E35" s="103"/>
      <c r="F35" s="57" t="s">
        <v>1753</v>
      </c>
      <c r="G35" s="15" t="s">
        <v>939</v>
      </c>
      <c r="H35" s="103"/>
      <c r="I35" s="460">
        <f t="shared" si="0"/>
        <v>2.2222222222222223E-2</v>
      </c>
      <c r="J35" s="318">
        <v>5</v>
      </c>
      <c r="K35" s="460">
        <f t="shared" si="1"/>
        <v>4.4444444444444444E-3</v>
      </c>
    </row>
    <row r="36" spans="1:11" ht="30" x14ac:dyDescent="0.25">
      <c r="A36" s="12">
        <v>16</v>
      </c>
      <c r="B36" s="65" t="s">
        <v>1822</v>
      </c>
      <c r="C36" s="11" t="s">
        <v>1823</v>
      </c>
      <c r="D36" s="57" t="s">
        <v>28</v>
      </c>
      <c r="E36" s="103"/>
      <c r="F36" s="57" t="s">
        <v>1753</v>
      </c>
      <c r="G36" s="15" t="s">
        <v>939</v>
      </c>
      <c r="H36" s="103"/>
      <c r="I36" s="460">
        <f t="shared" si="0"/>
        <v>2.2222222222222223E-2</v>
      </c>
      <c r="J36" s="318">
        <v>5</v>
      </c>
      <c r="K36" s="460">
        <f t="shared" si="1"/>
        <v>4.4444444444444444E-3</v>
      </c>
    </row>
    <row r="37" spans="1:11" ht="30" x14ac:dyDescent="0.25">
      <c r="A37" s="50">
        <v>17</v>
      </c>
      <c r="B37" s="68" t="s">
        <v>1824</v>
      </c>
      <c r="C37" s="14" t="s">
        <v>1825</v>
      </c>
      <c r="D37" s="15" t="s">
        <v>28</v>
      </c>
      <c r="E37" s="9"/>
      <c r="F37" s="15" t="s">
        <v>1753</v>
      </c>
      <c r="G37" s="15" t="s">
        <v>939</v>
      </c>
      <c r="H37" s="9"/>
      <c r="I37" s="460">
        <f t="shared" si="0"/>
        <v>2.2222222222222223E-2</v>
      </c>
      <c r="J37" s="318">
        <v>5</v>
      </c>
      <c r="K37" s="460">
        <f t="shared" si="1"/>
        <v>4.4444444444444444E-3</v>
      </c>
    </row>
    <row r="38" spans="1:11" x14ac:dyDescent="0.25">
      <c r="A38" s="335"/>
      <c r="B38" s="336"/>
      <c r="C38" s="335"/>
      <c r="D38" s="337"/>
      <c r="E38" s="337"/>
      <c r="F38" s="337"/>
      <c r="G38" s="337"/>
      <c r="H38" s="337"/>
      <c r="I38" s="463"/>
      <c r="J38" s="338"/>
      <c r="K38" s="463"/>
    </row>
    <row r="39" spans="1:11" x14ac:dyDescent="0.25">
      <c r="A39" s="330" t="s">
        <v>1826</v>
      </c>
      <c r="B39" s="331"/>
      <c r="C39" s="332"/>
      <c r="D39" s="333"/>
      <c r="E39" s="333"/>
      <c r="F39" s="333"/>
      <c r="G39" s="333"/>
      <c r="H39" s="333"/>
      <c r="I39" s="462"/>
      <c r="J39" s="334"/>
      <c r="K39" s="462"/>
    </row>
    <row r="40" spans="1:11" s="424" customFormat="1" ht="30" customHeight="1" x14ac:dyDescent="0.25">
      <c r="A40" s="487" t="s">
        <v>0</v>
      </c>
      <c r="B40" s="487" t="s">
        <v>20</v>
      </c>
      <c r="C40" s="487" t="s">
        <v>1</v>
      </c>
      <c r="D40" s="491" t="s">
        <v>2</v>
      </c>
      <c r="E40" s="492"/>
      <c r="F40" s="487" t="s">
        <v>37</v>
      </c>
      <c r="G40" s="487" t="s">
        <v>38</v>
      </c>
      <c r="H40" s="487" t="s">
        <v>3</v>
      </c>
      <c r="I40" s="489" t="s">
        <v>3193</v>
      </c>
      <c r="J40" s="487" t="s">
        <v>3189</v>
      </c>
      <c r="K40" s="489" t="s">
        <v>3190</v>
      </c>
    </row>
    <row r="41" spans="1:11" s="424" customFormat="1" ht="30" customHeight="1" x14ac:dyDescent="0.25">
      <c r="A41" s="488"/>
      <c r="B41" s="488"/>
      <c r="C41" s="488"/>
      <c r="D41" s="425" t="s">
        <v>39</v>
      </c>
      <c r="E41" s="425" t="s">
        <v>4</v>
      </c>
      <c r="F41" s="488"/>
      <c r="G41" s="488"/>
      <c r="H41" s="488"/>
      <c r="I41" s="490"/>
      <c r="J41" s="488"/>
      <c r="K41" s="490"/>
    </row>
    <row r="42" spans="1:11" x14ac:dyDescent="0.25">
      <c r="A42" s="95" t="s">
        <v>62</v>
      </c>
      <c r="B42" s="69" t="s">
        <v>21</v>
      </c>
      <c r="C42" s="20"/>
      <c r="D42" s="110"/>
      <c r="E42" s="110"/>
      <c r="F42" s="110"/>
      <c r="G42" s="110"/>
      <c r="H42" s="353"/>
      <c r="I42" s="460"/>
      <c r="J42" s="318"/>
      <c r="K42" s="460"/>
    </row>
    <row r="43" spans="1:11" x14ac:dyDescent="0.25">
      <c r="A43" s="4">
        <v>1</v>
      </c>
      <c r="B43" s="70" t="s">
        <v>63</v>
      </c>
      <c r="C43" s="16" t="s">
        <v>777</v>
      </c>
      <c r="D43" s="103" t="s">
        <v>28</v>
      </c>
      <c r="E43" s="103"/>
      <c r="F43" s="103" t="s">
        <v>13</v>
      </c>
      <c r="G43" s="103" t="s">
        <v>778</v>
      </c>
      <c r="H43" s="103"/>
      <c r="I43" s="460">
        <f>1/45</f>
        <v>2.2222222222222223E-2</v>
      </c>
      <c r="J43" s="318">
        <v>5</v>
      </c>
      <c r="K43" s="460">
        <f t="shared" ref="K43:K56" si="2">I43/J43</f>
        <v>4.4444444444444444E-3</v>
      </c>
    </row>
    <row r="44" spans="1:11" x14ac:dyDescent="0.25">
      <c r="A44" s="95" t="s">
        <v>66</v>
      </c>
      <c r="B44" s="69" t="s">
        <v>23</v>
      </c>
      <c r="C44" s="20"/>
      <c r="D44" s="110"/>
      <c r="E44" s="110"/>
      <c r="F44" s="110"/>
      <c r="G44" s="110"/>
      <c r="H44" s="353"/>
      <c r="I44" s="460"/>
      <c r="J44" s="318"/>
      <c r="K44" s="460"/>
    </row>
    <row r="45" spans="1:11" x14ac:dyDescent="0.25">
      <c r="A45" s="95" t="s">
        <v>40</v>
      </c>
      <c r="B45" s="69" t="s">
        <v>30</v>
      </c>
      <c r="C45" s="20"/>
      <c r="D45" s="110"/>
      <c r="E45" s="110"/>
      <c r="F45" s="110"/>
      <c r="G45" s="110"/>
      <c r="H45" s="353"/>
      <c r="I45" s="460"/>
      <c r="J45" s="318"/>
      <c r="K45" s="460"/>
    </row>
    <row r="46" spans="1:11" x14ac:dyDescent="0.25">
      <c r="A46" s="39">
        <v>1</v>
      </c>
      <c r="B46" s="347" t="s">
        <v>22</v>
      </c>
      <c r="C46" s="8"/>
      <c r="D46" s="108"/>
      <c r="E46" s="108"/>
      <c r="F46" s="108"/>
      <c r="G46" s="108"/>
      <c r="H46" s="107"/>
      <c r="I46" s="460"/>
      <c r="J46" s="318"/>
      <c r="K46" s="460"/>
    </row>
    <row r="47" spans="1:11" ht="30" x14ac:dyDescent="0.25">
      <c r="A47" s="21" t="s">
        <v>67</v>
      </c>
      <c r="B47" s="70" t="s">
        <v>1827</v>
      </c>
      <c r="C47" s="16" t="s">
        <v>1828</v>
      </c>
      <c r="D47" s="103" t="s">
        <v>28</v>
      </c>
      <c r="E47" s="103" t="s">
        <v>28</v>
      </c>
      <c r="F47" s="103" t="s">
        <v>13</v>
      </c>
      <c r="G47" s="103" t="s">
        <v>788</v>
      </c>
      <c r="H47" s="103" t="s">
        <v>1786</v>
      </c>
      <c r="I47" s="460">
        <f>8/45</f>
        <v>0.17777777777777778</v>
      </c>
      <c r="J47" s="318">
        <v>5</v>
      </c>
      <c r="K47" s="460">
        <f t="shared" si="2"/>
        <v>3.5555555555555556E-2</v>
      </c>
    </row>
    <row r="48" spans="1:11" ht="30" x14ac:dyDescent="0.25">
      <c r="A48" s="22"/>
      <c r="B48" s="71"/>
      <c r="C48" s="16" t="s">
        <v>1829</v>
      </c>
      <c r="D48" s="103" t="s">
        <v>28</v>
      </c>
      <c r="E48" s="103" t="s">
        <v>28</v>
      </c>
      <c r="F48" s="103" t="s">
        <v>13</v>
      </c>
      <c r="G48" s="103" t="s">
        <v>788</v>
      </c>
      <c r="H48" s="103" t="s">
        <v>1798</v>
      </c>
      <c r="I48" s="460">
        <f t="shared" ref="I48:I51" si="3">8/45</f>
        <v>0.17777777777777778</v>
      </c>
      <c r="J48" s="318">
        <v>5</v>
      </c>
      <c r="K48" s="460">
        <f t="shared" si="2"/>
        <v>3.5555555555555556E-2</v>
      </c>
    </row>
    <row r="49" spans="1:11" x14ac:dyDescent="0.25">
      <c r="A49" s="95" t="s">
        <v>50</v>
      </c>
      <c r="B49" s="69" t="s">
        <v>24</v>
      </c>
      <c r="C49" s="20"/>
      <c r="D49" s="110"/>
      <c r="E49" s="110"/>
      <c r="F49" s="110"/>
      <c r="G49" s="110"/>
      <c r="H49" s="353"/>
      <c r="I49" s="460"/>
      <c r="J49" s="318"/>
      <c r="K49" s="460"/>
    </row>
    <row r="50" spans="1:11" x14ac:dyDescent="0.25">
      <c r="A50" s="39">
        <v>1</v>
      </c>
      <c r="B50" s="347" t="s">
        <v>27</v>
      </c>
      <c r="C50" s="8"/>
      <c r="D50" s="108"/>
      <c r="E50" s="108"/>
      <c r="F50" s="108"/>
      <c r="G50" s="108"/>
      <c r="H50" s="107"/>
      <c r="I50" s="460"/>
      <c r="J50" s="318"/>
      <c r="K50" s="460"/>
    </row>
    <row r="51" spans="1:11" ht="30" x14ac:dyDescent="0.25">
      <c r="A51" s="21" t="s">
        <v>67</v>
      </c>
      <c r="B51" s="70" t="s">
        <v>781</v>
      </c>
      <c r="C51" s="16" t="s">
        <v>1830</v>
      </c>
      <c r="D51" s="103" t="s">
        <v>28</v>
      </c>
      <c r="E51" s="103" t="s">
        <v>28</v>
      </c>
      <c r="F51" s="103" t="s">
        <v>13</v>
      </c>
      <c r="G51" s="103" t="s">
        <v>788</v>
      </c>
      <c r="H51" s="103" t="s">
        <v>1786</v>
      </c>
      <c r="I51" s="460">
        <f t="shared" si="3"/>
        <v>0.17777777777777778</v>
      </c>
      <c r="J51" s="318">
        <v>5</v>
      </c>
      <c r="K51" s="460">
        <f t="shared" si="2"/>
        <v>3.5555555555555556E-2</v>
      </c>
    </row>
    <row r="52" spans="1:11" x14ac:dyDescent="0.25">
      <c r="A52" s="39" t="s">
        <v>132</v>
      </c>
      <c r="B52" s="347" t="s">
        <v>1831</v>
      </c>
      <c r="C52" s="8"/>
      <c r="D52" s="108"/>
      <c r="E52" s="108"/>
      <c r="F52" s="108"/>
      <c r="G52" s="108"/>
      <c r="H52" s="107"/>
      <c r="I52" s="460"/>
      <c r="J52" s="318"/>
      <c r="K52" s="460"/>
    </row>
    <row r="53" spans="1:11" x14ac:dyDescent="0.25">
      <c r="A53" s="21" t="s">
        <v>103</v>
      </c>
      <c r="B53" s="70" t="s">
        <v>1832</v>
      </c>
      <c r="C53" s="16" t="s">
        <v>1833</v>
      </c>
      <c r="D53" s="103" t="s">
        <v>28</v>
      </c>
      <c r="E53" s="103"/>
      <c r="F53" s="103" t="s">
        <v>13</v>
      </c>
      <c r="G53" s="103" t="s">
        <v>778</v>
      </c>
      <c r="H53" s="123"/>
      <c r="I53" s="460">
        <f t="shared" ref="I53:I56" si="4">1/45</f>
        <v>2.2222222222222223E-2</v>
      </c>
      <c r="J53" s="318">
        <v>5</v>
      </c>
      <c r="K53" s="460">
        <f t="shared" si="2"/>
        <v>4.4444444444444444E-3</v>
      </c>
    </row>
    <row r="54" spans="1:11" x14ac:dyDescent="0.25">
      <c r="A54" s="22"/>
      <c r="B54" s="71"/>
      <c r="C54" s="16" t="s">
        <v>134</v>
      </c>
      <c r="D54" s="103" t="s">
        <v>28</v>
      </c>
      <c r="E54" s="103" t="s">
        <v>28</v>
      </c>
      <c r="F54" s="103" t="s">
        <v>13</v>
      </c>
      <c r="G54" s="103" t="s">
        <v>778</v>
      </c>
      <c r="H54" s="103"/>
      <c r="I54" s="460">
        <f t="shared" si="4"/>
        <v>2.2222222222222223E-2</v>
      </c>
      <c r="J54" s="318">
        <v>5</v>
      </c>
      <c r="K54" s="460">
        <f t="shared" si="2"/>
        <v>4.4444444444444444E-3</v>
      </c>
    </row>
    <row r="55" spans="1:11" x14ac:dyDescent="0.25">
      <c r="A55" s="21" t="s">
        <v>192</v>
      </c>
      <c r="B55" s="70" t="s">
        <v>133</v>
      </c>
      <c r="C55" s="16" t="s">
        <v>134</v>
      </c>
      <c r="D55" s="103" t="s">
        <v>28</v>
      </c>
      <c r="E55" s="103" t="s">
        <v>28</v>
      </c>
      <c r="F55" s="103" t="s">
        <v>13</v>
      </c>
      <c r="G55" s="103" t="s">
        <v>778</v>
      </c>
      <c r="H55" s="124"/>
      <c r="I55" s="460">
        <f t="shared" si="4"/>
        <v>2.2222222222222223E-2</v>
      </c>
      <c r="J55" s="318">
        <v>5</v>
      </c>
      <c r="K55" s="460">
        <f t="shared" si="2"/>
        <v>4.4444444444444444E-3</v>
      </c>
    </row>
    <row r="56" spans="1:11" x14ac:dyDescent="0.25">
      <c r="A56" s="28" t="s">
        <v>195</v>
      </c>
      <c r="B56" s="72" t="s">
        <v>781</v>
      </c>
      <c r="C56" s="24" t="s">
        <v>134</v>
      </c>
      <c r="D56" s="9" t="s">
        <v>28</v>
      </c>
      <c r="E56" s="9" t="s">
        <v>28</v>
      </c>
      <c r="F56" s="9" t="s">
        <v>13</v>
      </c>
      <c r="G56" s="9" t="s">
        <v>778</v>
      </c>
      <c r="H56" s="116"/>
      <c r="I56" s="460">
        <f t="shared" si="4"/>
        <v>2.2222222222222223E-2</v>
      </c>
      <c r="J56" s="318">
        <v>5</v>
      </c>
      <c r="K56" s="460">
        <f t="shared" si="2"/>
        <v>4.4444444444444444E-3</v>
      </c>
    </row>
    <row r="58" spans="1:11" x14ac:dyDescent="0.25">
      <c r="A58" s="330" t="s">
        <v>1834</v>
      </c>
      <c r="B58" s="331"/>
      <c r="C58" s="332"/>
      <c r="D58" s="333"/>
      <c r="E58" s="333"/>
      <c r="F58" s="333"/>
      <c r="G58" s="333"/>
      <c r="H58" s="333"/>
      <c r="I58" s="462"/>
      <c r="J58" s="334"/>
      <c r="K58" s="462"/>
    </row>
    <row r="60" spans="1:11" ht="33" customHeight="1" x14ac:dyDescent="0.25">
      <c r="A60" s="423" t="s">
        <v>2736</v>
      </c>
      <c r="B60" s="356"/>
      <c r="C60" s="356"/>
      <c r="D60" s="356"/>
      <c r="E60" s="356"/>
      <c r="F60" s="356"/>
      <c r="G60" s="356"/>
      <c r="H60" s="356"/>
      <c r="I60" s="464"/>
      <c r="J60" s="356"/>
      <c r="K60" s="464"/>
    </row>
    <row r="61" spans="1:11" s="424" customFormat="1" ht="30" customHeight="1" x14ac:dyDescent="0.25">
      <c r="A61" s="487" t="s">
        <v>0</v>
      </c>
      <c r="B61" s="487" t="s">
        <v>20</v>
      </c>
      <c r="C61" s="487" t="s">
        <v>1</v>
      </c>
      <c r="D61" s="491" t="s">
        <v>2</v>
      </c>
      <c r="E61" s="492"/>
      <c r="F61" s="487" t="s">
        <v>37</v>
      </c>
      <c r="G61" s="487" t="s">
        <v>38</v>
      </c>
      <c r="H61" s="487" t="s">
        <v>3</v>
      </c>
      <c r="I61" s="489" t="s">
        <v>3193</v>
      </c>
      <c r="J61" s="487" t="s">
        <v>3189</v>
      </c>
      <c r="K61" s="489" t="s">
        <v>3190</v>
      </c>
    </row>
    <row r="62" spans="1:11" s="424" customFormat="1" ht="30" customHeight="1" x14ac:dyDescent="0.25">
      <c r="A62" s="488"/>
      <c r="B62" s="488"/>
      <c r="C62" s="488"/>
      <c r="D62" s="425" t="s">
        <v>39</v>
      </c>
      <c r="E62" s="425" t="s">
        <v>4</v>
      </c>
      <c r="F62" s="488"/>
      <c r="G62" s="488"/>
      <c r="H62" s="488"/>
      <c r="I62" s="490"/>
      <c r="J62" s="488"/>
      <c r="K62" s="490"/>
    </row>
    <row r="63" spans="1:11" x14ac:dyDescent="0.25">
      <c r="A63" s="21">
        <v>1</v>
      </c>
      <c r="B63" s="73"/>
      <c r="C63" s="21" t="s">
        <v>139</v>
      </c>
      <c r="D63" s="103" t="s">
        <v>28</v>
      </c>
      <c r="E63" s="57"/>
      <c r="F63" s="103" t="s">
        <v>34</v>
      </c>
      <c r="G63" s="103" t="s">
        <v>620</v>
      </c>
      <c r="H63" s="9"/>
      <c r="I63" s="460">
        <f>1/45</f>
        <v>2.2222222222222223E-2</v>
      </c>
      <c r="J63" s="318">
        <v>5</v>
      </c>
      <c r="K63" s="460">
        <f t="shared" ref="K63:K68" si="5">I63/J63</f>
        <v>4.4444444444444444E-3</v>
      </c>
    </row>
    <row r="64" spans="1:11" ht="45" x14ac:dyDescent="0.25">
      <c r="A64" s="21">
        <v>2</v>
      </c>
      <c r="B64" s="73"/>
      <c r="C64" s="21" t="s">
        <v>796</v>
      </c>
      <c r="D64" s="103" t="s">
        <v>28</v>
      </c>
      <c r="E64" s="55"/>
      <c r="F64" s="103" t="s">
        <v>34</v>
      </c>
      <c r="G64" s="103">
        <v>1</v>
      </c>
      <c r="H64" s="9" t="s">
        <v>1835</v>
      </c>
      <c r="I64" s="460">
        <f>1/27/45</f>
        <v>8.2304526748971192E-4</v>
      </c>
      <c r="J64" s="318">
        <v>5</v>
      </c>
      <c r="K64" s="460">
        <f t="shared" si="5"/>
        <v>1.6460905349794237E-4</v>
      </c>
    </row>
    <row r="65" spans="1:11" x14ac:dyDescent="0.25">
      <c r="A65" s="21">
        <v>3</v>
      </c>
      <c r="B65" s="73"/>
      <c r="C65" s="21" t="s">
        <v>142</v>
      </c>
      <c r="D65" s="103" t="s">
        <v>28</v>
      </c>
      <c r="E65" s="55"/>
      <c r="F65" s="103" t="s">
        <v>34</v>
      </c>
      <c r="G65" s="103">
        <v>1</v>
      </c>
      <c r="H65" s="103"/>
      <c r="I65" s="460">
        <f>1/27/45</f>
        <v>8.2304526748971192E-4</v>
      </c>
      <c r="J65" s="318">
        <v>5</v>
      </c>
      <c r="K65" s="460">
        <f t="shared" si="5"/>
        <v>1.6460905349794237E-4</v>
      </c>
    </row>
    <row r="66" spans="1:11" x14ac:dyDescent="0.25">
      <c r="A66" s="21">
        <v>4</v>
      </c>
      <c r="B66" s="73"/>
      <c r="C66" s="21" t="s">
        <v>797</v>
      </c>
      <c r="D66" s="103" t="s">
        <v>28</v>
      </c>
      <c r="E66" s="55"/>
      <c r="F66" s="103" t="s">
        <v>34</v>
      </c>
      <c r="G66" s="103">
        <v>1</v>
      </c>
      <c r="H66" s="103"/>
      <c r="I66" s="460">
        <f>1/27/45</f>
        <v>8.2304526748971192E-4</v>
      </c>
      <c r="J66" s="318">
        <v>5</v>
      </c>
      <c r="K66" s="460">
        <f t="shared" si="5"/>
        <v>1.6460905349794237E-4</v>
      </c>
    </row>
    <row r="67" spans="1:11" x14ac:dyDescent="0.25">
      <c r="A67" s="21">
        <v>5</v>
      </c>
      <c r="B67" s="73"/>
      <c r="C67" s="21" t="s">
        <v>144</v>
      </c>
      <c r="D67" s="103" t="s">
        <v>28</v>
      </c>
      <c r="E67" s="55"/>
      <c r="F67" s="103" t="s">
        <v>13</v>
      </c>
      <c r="G67" s="103">
        <v>1</v>
      </c>
      <c r="H67" s="103"/>
      <c r="I67" s="460">
        <f>1/27/45</f>
        <v>8.2304526748971192E-4</v>
      </c>
      <c r="J67" s="318">
        <v>5</v>
      </c>
      <c r="K67" s="460">
        <f t="shared" si="5"/>
        <v>1.6460905349794237E-4</v>
      </c>
    </row>
    <row r="68" spans="1:11" x14ac:dyDescent="0.25">
      <c r="A68" s="28">
        <v>6</v>
      </c>
      <c r="B68" s="74"/>
      <c r="C68" s="28" t="s">
        <v>799</v>
      </c>
      <c r="D68" s="9" t="s">
        <v>28</v>
      </c>
      <c r="E68" s="3"/>
      <c r="F68" s="9" t="s">
        <v>13</v>
      </c>
      <c r="G68" s="9" t="s">
        <v>148</v>
      </c>
      <c r="H68" s="9"/>
      <c r="I68" s="460">
        <f>1/45</f>
        <v>2.2222222222222223E-2</v>
      </c>
      <c r="J68" s="318">
        <v>5</v>
      </c>
      <c r="K68" s="460">
        <f t="shared" si="5"/>
        <v>4.4444444444444444E-3</v>
      </c>
    </row>
    <row r="70" spans="1:11" x14ac:dyDescent="0.25">
      <c r="A70" s="25" t="s">
        <v>801</v>
      </c>
    </row>
    <row r="71" spans="1:11" s="424" customFormat="1" ht="30" customHeight="1" x14ac:dyDescent="0.25">
      <c r="A71" s="487" t="s">
        <v>0</v>
      </c>
      <c r="B71" s="487" t="s">
        <v>20</v>
      </c>
      <c r="C71" s="487" t="s">
        <v>1</v>
      </c>
      <c r="D71" s="491" t="s">
        <v>2</v>
      </c>
      <c r="E71" s="492"/>
      <c r="F71" s="487" t="s">
        <v>37</v>
      </c>
      <c r="G71" s="487" t="s">
        <v>38</v>
      </c>
      <c r="H71" s="487" t="s">
        <v>3</v>
      </c>
      <c r="I71" s="489" t="s">
        <v>3193</v>
      </c>
      <c r="J71" s="487" t="s">
        <v>3189</v>
      </c>
      <c r="K71" s="489" t="s">
        <v>3190</v>
      </c>
    </row>
    <row r="72" spans="1:11" s="424" customFormat="1" ht="30" customHeight="1" x14ac:dyDescent="0.25">
      <c r="A72" s="488"/>
      <c r="B72" s="488"/>
      <c r="C72" s="488"/>
      <c r="D72" s="425" t="s">
        <v>39</v>
      </c>
      <c r="E72" s="425" t="s">
        <v>4</v>
      </c>
      <c r="F72" s="488"/>
      <c r="G72" s="488"/>
      <c r="H72" s="488"/>
      <c r="I72" s="490"/>
      <c r="J72" s="488"/>
      <c r="K72" s="490"/>
    </row>
    <row r="73" spans="1:11" x14ac:dyDescent="0.25">
      <c r="A73" s="21">
        <v>1</v>
      </c>
      <c r="B73" s="73"/>
      <c r="C73" s="21" t="s">
        <v>149</v>
      </c>
      <c r="D73" s="103" t="s">
        <v>28</v>
      </c>
      <c r="E73" s="55"/>
      <c r="F73" s="103" t="s">
        <v>34</v>
      </c>
      <c r="G73" s="103">
        <v>1</v>
      </c>
      <c r="H73" s="103"/>
      <c r="I73" s="460">
        <f t="shared" ref="I73:I82" si="6">1/27/45</f>
        <v>8.2304526748971192E-4</v>
      </c>
      <c r="J73" s="318">
        <v>5</v>
      </c>
      <c r="K73" s="460">
        <f t="shared" ref="K73:K82" si="7">I73/J73</f>
        <v>1.6460905349794237E-4</v>
      </c>
    </row>
    <row r="74" spans="1:11" x14ac:dyDescent="0.25">
      <c r="A74" s="21">
        <v>2</v>
      </c>
      <c r="B74" s="73"/>
      <c r="C74" s="21" t="s">
        <v>144</v>
      </c>
      <c r="D74" s="103" t="s">
        <v>28</v>
      </c>
      <c r="E74" s="55"/>
      <c r="F74" s="103" t="s">
        <v>13</v>
      </c>
      <c r="G74" s="103">
        <v>1</v>
      </c>
      <c r="H74" s="103"/>
      <c r="I74" s="460">
        <f t="shared" si="6"/>
        <v>8.2304526748971192E-4</v>
      </c>
      <c r="J74" s="318">
        <v>5</v>
      </c>
      <c r="K74" s="460">
        <f t="shared" si="7"/>
        <v>1.6460905349794237E-4</v>
      </c>
    </row>
    <row r="75" spans="1:11" x14ac:dyDescent="0.25">
      <c r="A75" s="21">
        <v>3</v>
      </c>
      <c r="B75" s="73"/>
      <c r="C75" s="21" t="s">
        <v>799</v>
      </c>
      <c r="D75" s="103" t="s">
        <v>28</v>
      </c>
      <c r="E75" s="55"/>
      <c r="F75" s="103" t="s">
        <v>13</v>
      </c>
      <c r="G75" s="103" t="s">
        <v>148</v>
      </c>
      <c r="H75" s="103"/>
      <c r="I75" s="460">
        <f>1/45</f>
        <v>2.2222222222222223E-2</v>
      </c>
      <c r="J75" s="318">
        <v>5</v>
      </c>
      <c r="K75" s="460">
        <f t="shared" si="7"/>
        <v>4.4444444444444444E-3</v>
      </c>
    </row>
    <row r="76" spans="1:11" x14ac:dyDescent="0.25">
      <c r="A76" s="21">
        <v>4</v>
      </c>
      <c r="B76" s="73"/>
      <c r="C76" s="21" t="s">
        <v>151</v>
      </c>
      <c r="D76" s="55"/>
      <c r="E76" s="103" t="s">
        <v>28</v>
      </c>
      <c r="F76" s="103" t="s">
        <v>13</v>
      </c>
      <c r="G76" s="103"/>
      <c r="H76" s="103"/>
      <c r="I76" s="460">
        <f>45/27/45</f>
        <v>3.7037037037037042E-2</v>
      </c>
      <c r="J76" s="318">
        <v>5</v>
      </c>
      <c r="K76" s="460">
        <f t="shared" si="7"/>
        <v>7.4074074074074086E-3</v>
      </c>
    </row>
    <row r="77" spans="1:11" x14ac:dyDescent="0.25">
      <c r="A77" s="94">
        <v>5</v>
      </c>
      <c r="B77" s="74"/>
      <c r="C77" s="28" t="s">
        <v>153</v>
      </c>
      <c r="D77" s="9"/>
      <c r="E77" s="9"/>
      <c r="F77" s="9"/>
      <c r="G77" s="9"/>
      <c r="H77" s="9"/>
      <c r="I77" s="460">
        <f t="shared" si="6"/>
        <v>8.2304526748971192E-4</v>
      </c>
      <c r="J77" s="318">
        <v>5</v>
      </c>
      <c r="K77" s="460">
        <f t="shared" si="7"/>
        <v>1.6460905349794237E-4</v>
      </c>
    </row>
    <row r="78" spans="1:11" x14ac:dyDescent="0.25">
      <c r="A78" s="21" t="s">
        <v>211</v>
      </c>
      <c r="B78" s="73"/>
      <c r="C78" s="21" t="s">
        <v>797</v>
      </c>
      <c r="D78" s="103" t="s">
        <v>28</v>
      </c>
      <c r="E78" s="55"/>
      <c r="F78" s="103" t="s">
        <v>13</v>
      </c>
      <c r="G78" s="103">
        <v>1</v>
      </c>
      <c r="H78" s="103"/>
      <c r="I78" s="460">
        <f t="shared" si="6"/>
        <v>8.2304526748971192E-4</v>
      </c>
      <c r="J78" s="318">
        <v>5</v>
      </c>
      <c r="K78" s="460">
        <f t="shared" si="7"/>
        <v>1.6460905349794237E-4</v>
      </c>
    </row>
    <row r="79" spans="1:11" x14ac:dyDescent="0.25">
      <c r="A79" s="21" t="s">
        <v>214</v>
      </c>
      <c r="B79" s="73"/>
      <c r="C79" s="21" t="s">
        <v>803</v>
      </c>
      <c r="D79" s="103" t="s">
        <v>28</v>
      </c>
      <c r="E79" s="55"/>
      <c r="F79" s="103" t="s">
        <v>13</v>
      </c>
      <c r="G79" s="103">
        <v>1</v>
      </c>
      <c r="H79" s="103"/>
      <c r="I79" s="460">
        <f t="shared" si="6"/>
        <v>8.2304526748971192E-4</v>
      </c>
      <c r="J79" s="318">
        <v>5</v>
      </c>
      <c r="K79" s="460">
        <f t="shared" si="7"/>
        <v>1.6460905349794237E-4</v>
      </c>
    </row>
    <row r="80" spans="1:11" x14ac:dyDescent="0.25">
      <c r="A80" s="94">
        <v>6</v>
      </c>
      <c r="B80" s="74"/>
      <c r="C80" s="28" t="s">
        <v>159</v>
      </c>
      <c r="D80" s="9" t="s">
        <v>28</v>
      </c>
      <c r="E80" s="3"/>
      <c r="F80" s="9" t="s">
        <v>13</v>
      </c>
      <c r="G80" s="9">
        <v>1</v>
      </c>
      <c r="H80" s="9"/>
      <c r="I80" s="460">
        <f t="shared" si="6"/>
        <v>8.2304526748971192E-4</v>
      </c>
      <c r="J80" s="318">
        <v>5</v>
      </c>
      <c r="K80" s="460">
        <f t="shared" si="7"/>
        <v>1.6460905349794237E-4</v>
      </c>
    </row>
    <row r="81" spans="1:11" x14ac:dyDescent="0.25">
      <c r="A81" s="94">
        <v>7</v>
      </c>
      <c r="B81" s="74"/>
      <c r="C81" s="28" t="s">
        <v>160</v>
      </c>
      <c r="D81" s="3"/>
      <c r="E81" s="9" t="s">
        <v>28</v>
      </c>
      <c r="F81" s="9" t="s">
        <v>13</v>
      </c>
      <c r="G81" s="9" t="s">
        <v>118</v>
      </c>
      <c r="H81" s="9"/>
      <c r="I81" s="460">
        <f>45/27/45</f>
        <v>3.7037037037037042E-2</v>
      </c>
      <c r="J81" s="318">
        <v>5</v>
      </c>
      <c r="K81" s="460">
        <f t="shared" si="7"/>
        <v>7.4074074074074086E-3</v>
      </c>
    </row>
    <row r="82" spans="1:11" x14ac:dyDescent="0.25">
      <c r="A82" s="94">
        <v>8</v>
      </c>
      <c r="B82" s="74"/>
      <c r="C82" s="28" t="s">
        <v>158</v>
      </c>
      <c r="D82" s="9" t="s">
        <v>28</v>
      </c>
      <c r="E82" s="9" t="s">
        <v>28</v>
      </c>
      <c r="F82" s="9" t="s">
        <v>13</v>
      </c>
      <c r="G82" s="9">
        <v>1</v>
      </c>
      <c r="H82" s="9"/>
      <c r="I82" s="460">
        <f t="shared" si="6"/>
        <v>8.2304526748971192E-4</v>
      </c>
      <c r="J82" s="318">
        <v>5</v>
      </c>
      <c r="K82" s="460">
        <f t="shared" si="7"/>
        <v>1.6460905349794237E-4</v>
      </c>
    </row>
    <row r="84" spans="1:11" x14ac:dyDescent="0.25">
      <c r="A84" s="25" t="s">
        <v>804</v>
      </c>
    </row>
    <row r="85" spans="1:11" x14ac:dyDescent="0.25">
      <c r="A85" s="26" t="s">
        <v>805</v>
      </c>
    </row>
    <row r="86" spans="1:11" s="424" customFormat="1" ht="30" customHeight="1" x14ac:dyDescent="0.25">
      <c r="A86" s="487" t="s">
        <v>0</v>
      </c>
      <c r="B86" s="487" t="s">
        <v>20</v>
      </c>
      <c r="C86" s="487" t="s">
        <v>1</v>
      </c>
      <c r="D86" s="491" t="s">
        <v>2</v>
      </c>
      <c r="E86" s="492"/>
      <c r="F86" s="487" t="s">
        <v>37</v>
      </c>
      <c r="G86" s="487" t="s">
        <v>38</v>
      </c>
      <c r="H86" s="487" t="s">
        <v>3</v>
      </c>
      <c r="I86" s="489" t="s">
        <v>3193</v>
      </c>
      <c r="J86" s="487" t="s">
        <v>3189</v>
      </c>
      <c r="K86" s="489" t="s">
        <v>3190</v>
      </c>
    </row>
    <row r="87" spans="1:11" s="424" customFormat="1" ht="30" customHeight="1" x14ac:dyDescent="0.25">
      <c r="A87" s="488"/>
      <c r="B87" s="488"/>
      <c r="C87" s="488"/>
      <c r="D87" s="425" t="s">
        <v>39</v>
      </c>
      <c r="E87" s="425" t="s">
        <v>4</v>
      </c>
      <c r="F87" s="488"/>
      <c r="G87" s="488"/>
      <c r="H87" s="488"/>
      <c r="I87" s="490"/>
      <c r="J87" s="488"/>
      <c r="K87" s="490"/>
    </row>
    <row r="88" spans="1:11" x14ac:dyDescent="0.25">
      <c r="A88" s="21">
        <v>1</v>
      </c>
      <c r="B88" s="73"/>
      <c r="C88" s="21" t="s">
        <v>806</v>
      </c>
      <c r="D88" s="103" t="s">
        <v>28</v>
      </c>
      <c r="E88" s="55"/>
      <c r="F88" s="103" t="s">
        <v>13</v>
      </c>
      <c r="G88" s="103">
        <v>1</v>
      </c>
      <c r="H88" s="103"/>
      <c r="I88" s="460">
        <f t="shared" ref="I88:I94" si="8">1/27/45</f>
        <v>8.2304526748971192E-4</v>
      </c>
      <c r="J88" s="318">
        <v>5</v>
      </c>
      <c r="K88" s="460">
        <f t="shared" ref="K88:K95" si="9">I88/J88</f>
        <v>1.6460905349794237E-4</v>
      </c>
    </row>
    <row r="89" spans="1:11" x14ac:dyDescent="0.25">
      <c r="A89" s="21">
        <v>2</v>
      </c>
      <c r="B89" s="73"/>
      <c r="C89" s="21" t="s">
        <v>151</v>
      </c>
      <c r="D89" s="55"/>
      <c r="E89" s="103" t="s">
        <v>28</v>
      </c>
      <c r="F89" s="103" t="s">
        <v>13</v>
      </c>
      <c r="G89" s="103" t="s">
        <v>118</v>
      </c>
      <c r="H89" s="103"/>
      <c r="I89" s="460">
        <f>45/27/45</f>
        <v>3.7037037037037042E-2</v>
      </c>
      <c r="J89" s="318">
        <v>5</v>
      </c>
      <c r="K89" s="460">
        <f t="shared" si="9"/>
        <v>7.4074074074074086E-3</v>
      </c>
    </row>
    <row r="90" spans="1:11" x14ac:dyDescent="0.25">
      <c r="A90" s="21">
        <v>3</v>
      </c>
      <c r="B90" s="73"/>
      <c r="C90" s="21" t="s">
        <v>149</v>
      </c>
      <c r="D90" s="103" t="s">
        <v>28</v>
      </c>
      <c r="E90" s="55"/>
      <c r="F90" s="103" t="s">
        <v>34</v>
      </c>
      <c r="G90" s="103">
        <v>1</v>
      </c>
      <c r="H90" s="103"/>
      <c r="I90" s="460">
        <f t="shared" si="8"/>
        <v>8.2304526748971192E-4</v>
      </c>
      <c r="J90" s="318">
        <v>5</v>
      </c>
      <c r="K90" s="460">
        <f t="shared" si="9"/>
        <v>1.6460905349794237E-4</v>
      </c>
    </row>
    <row r="91" spans="1:11" x14ac:dyDescent="0.25">
      <c r="A91" s="21">
        <v>4</v>
      </c>
      <c r="B91" s="73"/>
      <c r="C91" s="21" t="s">
        <v>144</v>
      </c>
      <c r="D91" s="103" t="s">
        <v>28</v>
      </c>
      <c r="E91" s="55"/>
      <c r="F91" s="103" t="s">
        <v>13</v>
      </c>
      <c r="G91" s="103">
        <v>1</v>
      </c>
      <c r="H91" s="103"/>
      <c r="I91" s="460">
        <f t="shared" si="8"/>
        <v>8.2304526748971192E-4</v>
      </c>
      <c r="J91" s="318">
        <v>5</v>
      </c>
      <c r="K91" s="460">
        <f t="shared" si="9"/>
        <v>1.6460905349794237E-4</v>
      </c>
    </row>
    <row r="92" spans="1:11" x14ac:dyDescent="0.25">
      <c r="A92" s="94">
        <v>5</v>
      </c>
      <c r="B92" s="74"/>
      <c r="C92" s="28" t="s">
        <v>158</v>
      </c>
      <c r="D92" s="9" t="s">
        <v>28</v>
      </c>
      <c r="E92" s="9" t="s">
        <v>28</v>
      </c>
      <c r="F92" s="9" t="s">
        <v>13</v>
      </c>
      <c r="G92" s="9">
        <v>1</v>
      </c>
      <c r="H92" s="9"/>
      <c r="I92" s="460">
        <f t="shared" si="8"/>
        <v>8.2304526748971192E-4</v>
      </c>
      <c r="J92" s="318">
        <v>5</v>
      </c>
      <c r="K92" s="460">
        <f t="shared" si="9"/>
        <v>1.6460905349794237E-4</v>
      </c>
    </row>
    <row r="93" spans="1:11" x14ac:dyDescent="0.25">
      <c r="A93" s="21">
        <v>6</v>
      </c>
      <c r="B93" s="73"/>
      <c r="C93" s="21" t="s">
        <v>799</v>
      </c>
      <c r="D93" s="103" t="s">
        <v>28</v>
      </c>
      <c r="E93" s="55"/>
      <c r="F93" s="103" t="s">
        <v>13</v>
      </c>
      <c r="G93" s="103" t="s">
        <v>449</v>
      </c>
      <c r="H93" s="103"/>
      <c r="I93" s="460">
        <f>1/45</f>
        <v>2.2222222222222223E-2</v>
      </c>
      <c r="J93" s="318">
        <v>5</v>
      </c>
      <c r="K93" s="460">
        <f t="shared" si="9"/>
        <v>4.4444444444444444E-3</v>
      </c>
    </row>
    <row r="94" spans="1:11" x14ac:dyDescent="0.25">
      <c r="A94" s="94">
        <v>7</v>
      </c>
      <c r="B94" s="74"/>
      <c r="C94" s="28" t="s">
        <v>159</v>
      </c>
      <c r="D94" s="9" t="s">
        <v>28</v>
      </c>
      <c r="E94" s="3"/>
      <c r="F94" s="9" t="s">
        <v>13</v>
      </c>
      <c r="G94" s="9">
        <v>1</v>
      </c>
      <c r="H94" s="9"/>
      <c r="I94" s="460">
        <f t="shared" si="8"/>
        <v>8.2304526748971192E-4</v>
      </c>
      <c r="J94" s="318">
        <v>5</v>
      </c>
      <c r="K94" s="460">
        <f t="shared" si="9"/>
        <v>1.6460905349794237E-4</v>
      </c>
    </row>
    <row r="95" spans="1:11" x14ac:dyDescent="0.25">
      <c r="A95" s="94">
        <v>8</v>
      </c>
      <c r="B95" s="74"/>
      <c r="C95" s="28" t="s">
        <v>160</v>
      </c>
      <c r="D95" s="3"/>
      <c r="E95" s="9" t="s">
        <v>28</v>
      </c>
      <c r="F95" s="9" t="s">
        <v>13</v>
      </c>
      <c r="G95" s="9" t="s">
        <v>152</v>
      </c>
      <c r="H95" s="9"/>
      <c r="I95" s="460">
        <f>45/27/45</f>
        <v>3.7037037037037042E-2</v>
      </c>
      <c r="J95" s="318">
        <v>5</v>
      </c>
      <c r="K95" s="460">
        <f t="shared" si="9"/>
        <v>7.4074074074074086E-3</v>
      </c>
    </row>
    <row r="97" spans="1:11" x14ac:dyDescent="0.25">
      <c r="A97" s="330" t="s">
        <v>1836</v>
      </c>
      <c r="B97" s="331"/>
      <c r="C97" s="332"/>
      <c r="D97" s="333"/>
      <c r="E97" s="333"/>
      <c r="F97" s="333"/>
      <c r="G97" s="333"/>
      <c r="H97" s="333"/>
      <c r="I97" s="462"/>
      <c r="J97" s="334"/>
      <c r="K97" s="462"/>
    </row>
    <row r="98" spans="1:11" s="424" customFormat="1" ht="30" customHeight="1" x14ac:dyDescent="0.25">
      <c r="A98" s="487" t="s">
        <v>0</v>
      </c>
      <c r="B98" s="487" t="s">
        <v>20</v>
      </c>
      <c r="C98" s="487" t="s">
        <v>1</v>
      </c>
      <c r="D98" s="491" t="s">
        <v>2</v>
      </c>
      <c r="E98" s="492"/>
      <c r="F98" s="487" t="s">
        <v>37</v>
      </c>
      <c r="G98" s="487" t="s">
        <v>38</v>
      </c>
      <c r="H98" s="487" t="s">
        <v>3</v>
      </c>
      <c r="I98" s="489" t="s">
        <v>3193</v>
      </c>
      <c r="J98" s="487" t="s">
        <v>3189</v>
      </c>
      <c r="K98" s="489" t="s">
        <v>3190</v>
      </c>
    </row>
    <row r="99" spans="1:11" s="424" customFormat="1" ht="30" customHeight="1" x14ac:dyDescent="0.25">
      <c r="A99" s="488"/>
      <c r="B99" s="488"/>
      <c r="C99" s="488"/>
      <c r="D99" s="425" t="s">
        <v>39</v>
      </c>
      <c r="E99" s="425" t="s">
        <v>4</v>
      </c>
      <c r="F99" s="488"/>
      <c r="G99" s="488"/>
      <c r="H99" s="488"/>
      <c r="I99" s="490"/>
      <c r="J99" s="488"/>
      <c r="K99" s="490"/>
    </row>
    <row r="100" spans="1:11" x14ac:dyDescent="0.25">
      <c r="A100" s="38" t="s">
        <v>40</v>
      </c>
      <c r="B100" s="347" t="s">
        <v>21</v>
      </c>
      <c r="C100" s="8"/>
      <c r="D100" s="108"/>
      <c r="E100" s="108"/>
      <c r="F100" s="108"/>
      <c r="G100" s="108"/>
      <c r="H100" s="107"/>
      <c r="I100" s="460"/>
      <c r="J100" s="318"/>
      <c r="K100" s="460"/>
    </row>
    <row r="101" spans="1:11" x14ac:dyDescent="0.25">
      <c r="A101" s="94">
        <v>1</v>
      </c>
      <c r="B101" s="72"/>
      <c r="C101" s="17" t="s">
        <v>545</v>
      </c>
      <c r="D101" s="9" t="s">
        <v>28</v>
      </c>
      <c r="E101" s="3"/>
      <c r="F101" s="9" t="s">
        <v>34</v>
      </c>
      <c r="G101" s="61" t="s">
        <v>620</v>
      </c>
      <c r="H101" s="9"/>
      <c r="I101" s="460">
        <f>4/27/45</f>
        <v>3.2921810699588477E-3</v>
      </c>
      <c r="J101" s="318">
        <v>5</v>
      </c>
      <c r="K101" s="460">
        <f t="shared" ref="K101:K162" si="10">I101/J101</f>
        <v>6.5843621399176949E-4</v>
      </c>
    </row>
    <row r="102" spans="1:11" x14ac:dyDescent="0.25">
      <c r="A102" s="94">
        <v>2</v>
      </c>
      <c r="B102" s="72"/>
      <c r="C102" s="17" t="s">
        <v>547</v>
      </c>
      <c r="D102" s="9" t="s">
        <v>28</v>
      </c>
      <c r="E102" s="3"/>
      <c r="F102" s="9" t="s">
        <v>34</v>
      </c>
      <c r="G102" s="61" t="s">
        <v>1642</v>
      </c>
      <c r="H102" s="9"/>
      <c r="I102" s="460">
        <f>3*4/27/45</f>
        <v>9.876543209876543E-3</v>
      </c>
      <c r="J102" s="318">
        <v>5</v>
      </c>
      <c r="K102" s="460">
        <f t="shared" si="10"/>
        <v>1.9753086419753087E-3</v>
      </c>
    </row>
    <row r="103" spans="1:11" x14ac:dyDescent="0.25">
      <c r="A103" s="94">
        <v>3</v>
      </c>
      <c r="B103" s="72"/>
      <c r="C103" s="17" t="s">
        <v>549</v>
      </c>
      <c r="D103" s="9" t="s">
        <v>28</v>
      </c>
      <c r="E103" s="9" t="s">
        <v>28</v>
      </c>
      <c r="F103" s="9" t="s">
        <v>34</v>
      </c>
      <c r="G103" s="61" t="s">
        <v>620</v>
      </c>
      <c r="H103" s="9"/>
      <c r="I103" s="460">
        <f>4/27/45</f>
        <v>3.2921810699588477E-3</v>
      </c>
      <c r="J103" s="318">
        <v>5</v>
      </c>
      <c r="K103" s="460">
        <f t="shared" si="10"/>
        <v>6.5843621399176949E-4</v>
      </c>
    </row>
    <row r="104" spans="1:11" x14ac:dyDescent="0.25">
      <c r="A104" s="94">
        <v>4</v>
      </c>
      <c r="B104" s="72"/>
      <c r="C104" s="17" t="s">
        <v>550</v>
      </c>
      <c r="D104" s="9" t="s">
        <v>28</v>
      </c>
      <c r="E104" s="9" t="s">
        <v>28</v>
      </c>
      <c r="F104" s="9" t="s">
        <v>34</v>
      </c>
      <c r="G104" s="61" t="s">
        <v>1643</v>
      </c>
      <c r="H104" s="9"/>
      <c r="I104" s="460">
        <f>4*4/27/45</f>
        <v>1.3168724279835391E-2</v>
      </c>
      <c r="J104" s="318">
        <v>5</v>
      </c>
      <c r="K104" s="460">
        <f t="shared" si="10"/>
        <v>2.633744855967078E-3</v>
      </c>
    </row>
    <row r="105" spans="1:11" x14ac:dyDescent="0.25">
      <c r="A105" s="94">
        <v>5</v>
      </c>
      <c r="B105" s="72"/>
      <c r="C105" s="17" t="s">
        <v>552</v>
      </c>
      <c r="D105" s="9" t="s">
        <v>28</v>
      </c>
      <c r="E105" s="9" t="s">
        <v>28</v>
      </c>
      <c r="F105" s="9" t="s">
        <v>13</v>
      </c>
      <c r="G105" s="61" t="s">
        <v>620</v>
      </c>
      <c r="H105" s="9"/>
      <c r="I105" s="460">
        <f>4/27/45</f>
        <v>3.2921810699588477E-3</v>
      </c>
      <c r="J105" s="318">
        <v>5</v>
      </c>
      <c r="K105" s="460">
        <f t="shared" si="10"/>
        <v>6.5843621399176949E-4</v>
      </c>
    </row>
    <row r="106" spans="1:11" x14ac:dyDescent="0.25">
      <c r="A106" s="94">
        <v>6</v>
      </c>
      <c r="B106" s="72"/>
      <c r="C106" s="17" t="s">
        <v>553</v>
      </c>
      <c r="D106" s="9" t="s">
        <v>28</v>
      </c>
      <c r="E106" s="9" t="s">
        <v>28</v>
      </c>
      <c r="F106" s="9" t="s">
        <v>34</v>
      </c>
      <c r="G106" s="61" t="s">
        <v>1644</v>
      </c>
      <c r="H106" s="9"/>
      <c r="I106" s="460">
        <f>20*4/27/45</f>
        <v>6.5843621399176946E-2</v>
      </c>
      <c r="J106" s="318">
        <v>5</v>
      </c>
      <c r="K106" s="460">
        <f t="shared" si="10"/>
        <v>1.3168724279835389E-2</v>
      </c>
    </row>
    <row r="107" spans="1:11" x14ac:dyDescent="0.25">
      <c r="A107" s="94">
        <v>7</v>
      </c>
      <c r="B107" s="72"/>
      <c r="C107" s="17" t="s">
        <v>555</v>
      </c>
      <c r="D107" s="9" t="s">
        <v>28</v>
      </c>
      <c r="E107" s="9" t="s">
        <v>28</v>
      </c>
      <c r="F107" s="9" t="s">
        <v>34</v>
      </c>
      <c r="G107" s="61" t="s">
        <v>1645</v>
      </c>
      <c r="H107" s="9"/>
      <c r="I107" s="460">
        <f>2/27/45</f>
        <v>1.6460905349794238E-3</v>
      </c>
      <c r="J107" s="318">
        <v>5</v>
      </c>
      <c r="K107" s="460">
        <f t="shared" si="10"/>
        <v>3.2921810699588475E-4</v>
      </c>
    </row>
    <row r="108" spans="1:11" x14ac:dyDescent="0.25">
      <c r="A108" s="94">
        <v>8</v>
      </c>
      <c r="B108" s="72"/>
      <c r="C108" s="17" t="s">
        <v>1646</v>
      </c>
      <c r="D108" s="9" t="s">
        <v>28</v>
      </c>
      <c r="E108" s="9" t="s">
        <v>28</v>
      </c>
      <c r="F108" s="9" t="s">
        <v>34</v>
      </c>
      <c r="G108" s="61" t="s">
        <v>1644</v>
      </c>
      <c r="H108" s="9"/>
      <c r="I108" s="460">
        <f>20*4/27/45</f>
        <v>6.5843621399176946E-2</v>
      </c>
      <c r="J108" s="318">
        <v>5</v>
      </c>
      <c r="K108" s="460">
        <f t="shared" si="10"/>
        <v>1.3168724279835389E-2</v>
      </c>
    </row>
    <row r="109" spans="1:11" x14ac:dyDescent="0.25">
      <c r="A109" s="94">
        <v>9</v>
      </c>
      <c r="B109" s="72"/>
      <c r="C109" s="17" t="s">
        <v>558</v>
      </c>
      <c r="D109" s="9" t="s">
        <v>28</v>
      </c>
      <c r="E109" s="9" t="s">
        <v>28</v>
      </c>
      <c r="F109" s="9" t="s">
        <v>34</v>
      </c>
      <c r="G109" s="61" t="s">
        <v>620</v>
      </c>
      <c r="H109" s="9"/>
      <c r="I109" s="460">
        <f>4/27/45</f>
        <v>3.2921810699588477E-3</v>
      </c>
      <c r="J109" s="318">
        <v>5</v>
      </c>
      <c r="K109" s="460">
        <f t="shared" si="10"/>
        <v>6.5843621399176949E-4</v>
      </c>
    </row>
    <row r="110" spans="1:11" x14ac:dyDescent="0.25">
      <c r="A110" s="94">
        <v>10</v>
      </c>
      <c r="B110" s="72"/>
      <c r="C110" s="17" t="s">
        <v>1647</v>
      </c>
      <c r="D110" s="9" t="s">
        <v>28</v>
      </c>
      <c r="E110" s="9" t="s">
        <v>28</v>
      </c>
      <c r="F110" s="9" t="s">
        <v>422</v>
      </c>
      <c r="G110" s="61" t="s">
        <v>1648</v>
      </c>
      <c r="H110" s="9"/>
      <c r="I110" s="460">
        <f>2*4/27/45</f>
        <v>6.5843621399176953E-3</v>
      </c>
      <c r="J110" s="318">
        <v>5</v>
      </c>
      <c r="K110" s="460">
        <f t="shared" si="10"/>
        <v>1.316872427983539E-3</v>
      </c>
    </row>
    <row r="111" spans="1:11" x14ac:dyDescent="0.25">
      <c r="A111" s="94">
        <v>11</v>
      </c>
      <c r="B111" s="72"/>
      <c r="C111" s="17" t="s">
        <v>559</v>
      </c>
      <c r="D111" s="9" t="s">
        <v>28</v>
      </c>
      <c r="E111" s="9" t="s">
        <v>28</v>
      </c>
      <c r="F111" s="9" t="s">
        <v>560</v>
      </c>
      <c r="G111" s="61" t="s">
        <v>1649</v>
      </c>
      <c r="H111" s="9"/>
      <c r="I111" s="460">
        <f>2/27/45</f>
        <v>1.6460905349794238E-3</v>
      </c>
      <c r="J111" s="318">
        <v>5</v>
      </c>
      <c r="K111" s="460">
        <f t="shared" si="10"/>
        <v>3.2921810699588475E-4</v>
      </c>
    </row>
    <row r="112" spans="1:11" x14ac:dyDescent="0.25">
      <c r="A112" s="94">
        <v>12</v>
      </c>
      <c r="B112" s="72"/>
      <c r="C112" s="17" t="s">
        <v>1650</v>
      </c>
      <c r="D112" s="9" t="s">
        <v>28</v>
      </c>
      <c r="E112" s="9" t="s">
        <v>28</v>
      </c>
      <c r="F112" s="9" t="s">
        <v>13</v>
      </c>
      <c r="G112" s="61" t="s">
        <v>1651</v>
      </c>
      <c r="H112" s="9"/>
      <c r="I112" s="460">
        <f>1/27/45</f>
        <v>8.2304526748971192E-4</v>
      </c>
      <c r="J112" s="318">
        <v>5</v>
      </c>
      <c r="K112" s="460">
        <f t="shared" si="10"/>
        <v>1.6460905349794237E-4</v>
      </c>
    </row>
    <row r="113" spans="1:11" x14ac:dyDescent="0.25">
      <c r="A113" s="94">
        <v>13</v>
      </c>
      <c r="B113" s="72"/>
      <c r="C113" s="24" t="s">
        <v>1652</v>
      </c>
      <c r="D113" s="9" t="s">
        <v>28</v>
      </c>
      <c r="E113" s="9" t="s">
        <v>28</v>
      </c>
      <c r="F113" s="9" t="s">
        <v>13</v>
      </c>
      <c r="G113" s="61" t="s">
        <v>1651</v>
      </c>
      <c r="H113" s="9"/>
      <c r="I113" s="460">
        <f>1/27/45</f>
        <v>8.2304526748971192E-4</v>
      </c>
      <c r="J113" s="318">
        <v>5</v>
      </c>
      <c r="K113" s="460">
        <f t="shared" si="10"/>
        <v>1.6460905349794237E-4</v>
      </c>
    </row>
    <row r="114" spans="1:11" x14ac:dyDescent="0.25">
      <c r="A114" s="4" t="s">
        <v>50</v>
      </c>
      <c r="B114" s="347" t="s">
        <v>1837</v>
      </c>
      <c r="C114" s="8"/>
      <c r="D114" s="108"/>
      <c r="E114" s="108"/>
      <c r="F114" s="108"/>
      <c r="G114" s="108"/>
      <c r="H114" s="3"/>
      <c r="I114" s="460"/>
      <c r="J114" s="318"/>
      <c r="K114" s="460"/>
    </row>
    <row r="115" spans="1:11" x14ac:dyDescent="0.25">
      <c r="A115" s="6"/>
      <c r="B115" s="76" t="s">
        <v>1838</v>
      </c>
      <c r="C115" s="30"/>
      <c r="D115" s="111"/>
      <c r="E115" s="111"/>
      <c r="F115" s="111"/>
      <c r="G115" s="111"/>
      <c r="H115" s="125"/>
      <c r="I115" s="460"/>
      <c r="J115" s="318"/>
      <c r="K115" s="460"/>
    </row>
    <row r="116" spans="1:11" x14ac:dyDescent="0.25">
      <c r="A116" s="94"/>
      <c r="B116" s="347" t="s">
        <v>1839</v>
      </c>
      <c r="C116" s="8"/>
      <c r="D116" s="108"/>
      <c r="E116" s="108"/>
      <c r="F116" s="108"/>
      <c r="G116" s="108"/>
      <c r="H116" s="107"/>
      <c r="I116" s="460"/>
      <c r="J116" s="318"/>
      <c r="K116" s="460"/>
    </row>
    <row r="117" spans="1:11" x14ac:dyDescent="0.25">
      <c r="A117" s="38">
        <v>1</v>
      </c>
      <c r="B117" s="347" t="s">
        <v>1657</v>
      </c>
      <c r="C117" s="5"/>
      <c r="D117" s="3"/>
      <c r="E117" s="9"/>
      <c r="F117" s="9"/>
      <c r="G117" s="9"/>
      <c r="H117" s="9"/>
      <c r="I117" s="460"/>
      <c r="J117" s="318"/>
      <c r="K117" s="460"/>
    </row>
    <row r="118" spans="1:11" x14ac:dyDescent="0.25">
      <c r="A118" s="94" t="s">
        <v>67</v>
      </c>
      <c r="B118" s="72"/>
      <c r="C118" s="17" t="s">
        <v>1659</v>
      </c>
      <c r="D118" s="9" t="s">
        <v>28</v>
      </c>
      <c r="E118" s="9" t="s">
        <v>28</v>
      </c>
      <c r="F118" s="9" t="s">
        <v>13</v>
      </c>
      <c r="G118" s="9" t="s">
        <v>1840</v>
      </c>
      <c r="H118" s="9"/>
      <c r="I118" s="460">
        <f>5/27/45</f>
        <v>4.1152263374485592E-3</v>
      </c>
      <c r="J118" s="318">
        <v>5</v>
      </c>
      <c r="K118" s="460">
        <f t="shared" si="10"/>
        <v>8.2304526748971181E-4</v>
      </c>
    </row>
    <row r="119" spans="1:11" x14ac:dyDescent="0.25">
      <c r="A119" s="94" t="s">
        <v>80</v>
      </c>
      <c r="B119" s="72"/>
      <c r="C119" s="17" t="s">
        <v>1660</v>
      </c>
      <c r="D119" s="9" t="s">
        <v>28</v>
      </c>
      <c r="E119" s="9" t="s">
        <v>28</v>
      </c>
      <c r="F119" s="9" t="s">
        <v>34</v>
      </c>
      <c r="G119" s="9" t="s">
        <v>620</v>
      </c>
      <c r="H119" s="9"/>
      <c r="I119" s="460">
        <f>4/27/45</f>
        <v>3.2921810699588477E-3</v>
      </c>
      <c r="J119" s="318">
        <v>5</v>
      </c>
      <c r="K119" s="460">
        <f t="shared" si="10"/>
        <v>6.5843621399176949E-4</v>
      </c>
    </row>
    <row r="120" spans="1:11" x14ac:dyDescent="0.25">
      <c r="A120" s="38">
        <v>2</v>
      </c>
      <c r="B120" s="347" t="s">
        <v>1661</v>
      </c>
      <c r="C120" s="5"/>
      <c r="D120" s="3"/>
      <c r="E120" s="9"/>
      <c r="F120" s="9"/>
      <c r="G120" s="9"/>
      <c r="H120" s="9"/>
      <c r="I120" s="460"/>
      <c r="J120" s="318"/>
      <c r="K120" s="460"/>
    </row>
    <row r="121" spans="1:11" x14ac:dyDescent="0.25">
      <c r="A121" s="21" t="s">
        <v>32</v>
      </c>
      <c r="B121" s="70"/>
      <c r="C121" s="16" t="s">
        <v>1841</v>
      </c>
      <c r="D121" s="103" t="s">
        <v>28</v>
      </c>
      <c r="E121" s="103" t="s">
        <v>28</v>
      </c>
      <c r="F121" s="103" t="s">
        <v>34</v>
      </c>
      <c r="G121" s="103" t="s">
        <v>1842</v>
      </c>
      <c r="H121" s="9"/>
      <c r="I121" s="460">
        <f>1/27/45</f>
        <v>8.2304526748971192E-4</v>
      </c>
      <c r="J121" s="318">
        <v>5</v>
      </c>
      <c r="K121" s="460">
        <f t="shared" si="10"/>
        <v>1.6460905349794237E-4</v>
      </c>
    </row>
    <row r="122" spans="1:11" x14ac:dyDescent="0.25">
      <c r="A122" s="94" t="s">
        <v>90</v>
      </c>
      <c r="B122" s="72"/>
      <c r="C122" s="17" t="s">
        <v>1664</v>
      </c>
      <c r="D122" s="9" t="s">
        <v>28</v>
      </c>
      <c r="E122" s="9" t="s">
        <v>28</v>
      </c>
      <c r="F122" s="9" t="s">
        <v>34</v>
      </c>
      <c r="G122" s="9" t="s">
        <v>1842</v>
      </c>
      <c r="H122" s="9"/>
      <c r="I122" s="460">
        <f>1/27/45</f>
        <v>8.2304526748971192E-4</v>
      </c>
      <c r="J122" s="318">
        <v>5</v>
      </c>
      <c r="K122" s="460">
        <f t="shared" si="10"/>
        <v>1.6460905349794237E-4</v>
      </c>
    </row>
    <row r="123" spans="1:11" x14ac:dyDescent="0.25">
      <c r="A123" s="94" t="s">
        <v>94</v>
      </c>
      <c r="B123" s="72"/>
      <c r="C123" s="17" t="s">
        <v>1666</v>
      </c>
      <c r="D123" s="9" t="s">
        <v>28</v>
      </c>
      <c r="E123" s="9" t="s">
        <v>28</v>
      </c>
      <c r="F123" s="9" t="s">
        <v>34</v>
      </c>
      <c r="G123" s="9" t="s">
        <v>1842</v>
      </c>
      <c r="H123" s="9"/>
      <c r="I123" s="460">
        <f>1/27/45</f>
        <v>8.2304526748971192E-4</v>
      </c>
      <c r="J123" s="318">
        <v>5</v>
      </c>
      <c r="K123" s="460">
        <f t="shared" si="10"/>
        <v>1.6460905349794237E-4</v>
      </c>
    </row>
    <row r="124" spans="1:11" x14ac:dyDescent="0.25">
      <c r="A124" s="38">
        <v>3</v>
      </c>
      <c r="B124" s="347" t="s">
        <v>1667</v>
      </c>
      <c r="C124" s="5"/>
      <c r="D124" s="3"/>
      <c r="E124" s="9"/>
      <c r="F124" s="9"/>
      <c r="G124" s="9"/>
      <c r="H124" s="9"/>
      <c r="I124" s="460"/>
      <c r="J124" s="318"/>
      <c r="K124" s="460"/>
    </row>
    <row r="125" spans="1:11" x14ac:dyDescent="0.25">
      <c r="A125" s="94" t="s">
        <v>103</v>
      </c>
      <c r="B125" s="72"/>
      <c r="C125" s="24" t="s">
        <v>1669</v>
      </c>
      <c r="D125" s="9" t="s">
        <v>28</v>
      </c>
      <c r="E125" s="9" t="s">
        <v>28</v>
      </c>
      <c r="F125" s="9" t="s">
        <v>13</v>
      </c>
      <c r="G125" s="9" t="s">
        <v>620</v>
      </c>
      <c r="H125" s="9"/>
      <c r="I125" s="460">
        <f>4/27/45</f>
        <v>3.2921810699588477E-3</v>
      </c>
      <c r="J125" s="318">
        <v>5</v>
      </c>
      <c r="K125" s="460">
        <f t="shared" si="10"/>
        <v>6.5843621399176949E-4</v>
      </c>
    </row>
    <row r="126" spans="1:11" x14ac:dyDescent="0.25">
      <c r="A126" s="94" t="s">
        <v>192</v>
      </c>
      <c r="B126" s="72"/>
      <c r="C126" s="24" t="s">
        <v>1670</v>
      </c>
      <c r="D126" s="9" t="s">
        <v>28</v>
      </c>
      <c r="E126" s="9" t="s">
        <v>28</v>
      </c>
      <c r="F126" s="9" t="s">
        <v>34</v>
      </c>
      <c r="G126" s="9" t="s">
        <v>620</v>
      </c>
      <c r="H126" s="9"/>
      <c r="I126" s="460">
        <f>4/27/45</f>
        <v>3.2921810699588477E-3</v>
      </c>
      <c r="J126" s="318">
        <v>5</v>
      </c>
      <c r="K126" s="460">
        <f t="shared" si="10"/>
        <v>6.5843621399176949E-4</v>
      </c>
    </row>
    <row r="127" spans="1:11" ht="30" x14ac:dyDescent="0.25">
      <c r="A127" s="21" t="s">
        <v>195</v>
      </c>
      <c r="B127" s="70"/>
      <c r="C127" s="16" t="s">
        <v>1671</v>
      </c>
      <c r="D127" s="103" t="s">
        <v>28</v>
      </c>
      <c r="E127" s="103" t="s">
        <v>28</v>
      </c>
      <c r="F127" s="9" t="s">
        <v>2723</v>
      </c>
      <c r="G127" s="103" t="s">
        <v>1843</v>
      </c>
      <c r="H127" s="103"/>
      <c r="I127" s="460">
        <f>2/27/45</f>
        <v>1.6460905349794238E-3</v>
      </c>
      <c r="J127" s="318">
        <v>5</v>
      </c>
      <c r="K127" s="460">
        <f t="shared" si="10"/>
        <v>3.2921810699588475E-4</v>
      </c>
    </row>
    <row r="128" spans="1:11" x14ac:dyDescent="0.25">
      <c r="A128" s="38">
        <v>4</v>
      </c>
      <c r="B128" s="75" t="s">
        <v>1844</v>
      </c>
      <c r="C128" s="24"/>
      <c r="D128" s="3"/>
      <c r="E128" s="9"/>
      <c r="F128" s="9"/>
      <c r="G128" s="9"/>
      <c r="H128" s="9"/>
      <c r="I128" s="460"/>
      <c r="J128" s="318"/>
      <c r="K128" s="460"/>
    </row>
    <row r="129" spans="1:11" x14ac:dyDescent="0.25">
      <c r="A129" s="94" t="s">
        <v>198</v>
      </c>
      <c r="B129" s="72"/>
      <c r="C129" s="17" t="s">
        <v>1845</v>
      </c>
      <c r="D129" s="9" t="s">
        <v>28</v>
      </c>
      <c r="E129" s="9" t="s">
        <v>28</v>
      </c>
      <c r="F129" s="9" t="s">
        <v>422</v>
      </c>
      <c r="G129" s="9" t="s">
        <v>1846</v>
      </c>
      <c r="H129" s="9"/>
      <c r="I129" s="460">
        <f>5*4/27/45</f>
        <v>1.6460905349794237E-2</v>
      </c>
      <c r="J129" s="318">
        <v>5</v>
      </c>
      <c r="K129" s="460">
        <f t="shared" si="10"/>
        <v>3.2921810699588472E-3</v>
      </c>
    </row>
    <row r="130" spans="1:11" x14ac:dyDescent="0.25">
      <c r="A130" s="94" t="s">
        <v>201</v>
      </c>
      <c r="B130" s="72"/>
      <c r="C130" s="17" t="s">
        <v>1847</v>
      </c>
      <c r="D130" s="9" t="s">
        <v>28</v>
      </c>
      <c r="E130" s="9" t="s">
        <v>28</v>
      </c>
      <c r="F130" s="9" t="s">
        <v>422</v>
      </c>
      <c r="G130" s="9" t="s">
        <v>1846</v>
      </c>
      <c r="H130" s="9"/>
      <c r="I130" s="460">
        <f>5*4/27/45</f>
        <v>1.6460905349794237E-2</v>
      </c>
      <c r="J130" s="318">
        <v>5</v>
      </c>
      <c r="K130" s="460">
        <f t="shared" si="10"/>
        <v>3.2921810699588472E-3</v>
      </c>
    </row>
    <row r="131" spans="1:11" x14ac:dyDescent="0.25">
      <c r="A131" s="94"/>
      <c r="B131" s="347" t="s">
        <v>1848</v>
      </c>
      <c r="C131" s="8"/>
      <c r="D131" s="108"/>
      <c r="E131" s="108"/>
      <c r="F131" s="108"/>
      <c r="G131" s="108"/>
      <c r="H131" s="107"/>
      <c r="I131" s="460"/>
      <c r="J131" s="318"/>
      <c r="K131" s="460"/>
    </row>
    <row r="132" spans="1:11" x14ac:dyDescent="0.25">
      <c r="A132" s="38">
        <v>5</v>
      </c>
      <c r="B132" s="347" t="s">
        <v>587</v>
      </c>
      <c r="C132" s="5"/>
      <c r="H132" s="9"/>
      <c r="I132" s="460"/>
      <c r="J132" s="318"/>
      <c r="K132" s="460"/>
    </row>
    <row r="133" spans="1:11" x14ac:dyDescent="0.25">
      <c r="A133" s="21" t="s">
        <v>211</v>
      </c>
      <c r="B133" s="70"/>
      <c r="C133" s="16" t="s">
        <v>589</v>
      </c>
      <c r="D133" s="9" t="s">
        <v>28</v>
      </c>
      <c r="E133" s="9" t="s">
        <v>28</v>
      </c>
      <c r="F133" s="9" t="s">
        <v>422</v>
      </c>
      <c r="G133" s="9" t="s">
        <v>1644</v>
      </c>
      <c r="H133" s="103"/>
      <c r="I133" s="460">
        <f>20*4/27/45</f>
        <v>6.5843621399176946E-2</v>
      </c>
      <c r="J133" s="318">
        <v>3</v>
      </c>
      <c r="K133" s="460">
        <f t="shared" si="10"/>
        <v>2.194787379972565E-2</v>
      </c>
    </row>
    <row r="134" spans="1:11" x14ac:dyDescent="0.25">
      <c r="A134" s="21" t="s">
        <v>214</v>
      </c>
      <c r="B134" s="70"/>
      <c r="C134" s="16" t="s">
        <v>1849</v>
      </c>
      <c r="D134" s="103" t="s">
        <v>28</v>
      </c>
      <c r="E134" s="103" t="s">
        <v>28</v>
      </c>
      <c r="F134" s="103" t="s">
        <v>13</v>
      </c>
      <c r="G134" s="103" t="s">
        <v>1649</v>
      </c>
      <c r="H134" s="103"/>
      <c r="I134" s="460">
        <f>2/27/45</f>
        <v>1.6460905349794238E-3</v>
      </c>
      <c r="J134" s="318">
        <v>5</v>
      </c>
      <c r="K134" s="460">
        <f t="shared" si="10"/>
        <v>3.2921810699588475E-4</v>
      </c>
    </row>
    <row r="135" spans="1:11" x14ac:dyDescent="0.25">
      <c r="A135" s="38">
        <v>6</v>
      </c>
      <c r="B135" s="75" t="s">
        <v>592</v>
      </c>
      <c r="C135" s="24"/>
      <c r="D135" s="3"/>
      <c r="E135" s="9"/>
      <c r="F135" s="9"/>
      <c r="G135" s="9"/>
      <c r="H135" s="9"/>
      <c r="I135" s="460"/>
      <c r="J135" s="318"/>
      <c r="K135" s="460"/>
    </row>
    <row r="136" spans="1:11" x14ac:dyDescent="0.25">
      <c r="A136" s="21" t="s">
        <v>154</v>
      </c>
      <c r="B136" s="70"/>
      <c r="C136" s="16" t="s">
        <v>593</v>
      </c>
      <c r="D136" s="103" t="s">
        <v>28</v>
      </c>
      <c r="E136" s="103" t="s">
        <v>28</v>
      </c>
      <c r="F136" s="103" t="s">
        <v>422</v>
      </c>
      <c r="G136" s="103" t="s">
        <v>1644</v>
      </c>
      <c r="H136" s="103"/>
      <c r="I136" s="460">
        <f>20*4/27/45</f>
        <v>6.5843621399176946E-2</v>
      </c>
      <c r="J136" s="318">
        <v>3</v>
      </c>
      <c r="K136" s="460">
        <f t="shared" si="10"/>
        <v>2.194787379972565E-2</v>
      </c>
    </row>
    <row r="137" spans="1:11" x14ac:dyDescent="0.25">
      <c r="A137" s="21" t="s">
        <v>155</v>
      </c>
      <c r="B137" s="70"/>
      <c r="C137" s="16" t="s">
        <v>1850</v>
      </c>
      <c r="D137" s="103" t="s">
        <v>28</v>
      </c>
      <c r="E137" s="103" t="s">
        <v>28</v>
      </c>
      <c r="F137" s="103" t="s">
        <v>13</v>
      </c>
      <c r="G137" s="103" t="s">
        <v>1649</v>
      </c>
      <c r="H137" s="103"/>
      <c r="I137" s="460">
        <f>2/27/45</f>
        <v>1.6460905349794238E-3</v>
      </c>
      <c r="J137" s="318">
        <v>5</v>
      </c>
      <c r="K137" s="460">
        <f t="shared" si="10"/>
        <v>3.2921810699588475E-4</v>
      </c>
    </row>
    <row r="138" spans="1:11" x14ac:dyDescent="0.25">
      <c r="A138" s="38">
        <v>7</v>
      </c>
      <c r="B138" s="75" t="s">
        <v>1676</v>
      </c>
      <c r="C138" s="24"/>
      <c r="D138" s="3"/>
      <c r="E138" s="9"/>
      <c r="F138" s="9"/>
      <c r="G138" s="9"/>
      <c r="H138" s="9"/>
      <c r="I138" s="460"/>
      <c r="J138" s="318"/>
      <c r="K138" s="460"/>
    </row>
    <row r="139" spans="1:11" x14ac:dyDescent="0.25">
      <c r="A139" s="94" t="s">
        <v>232</v>
      </c>
      <c r="B139" s="72"/>
      <c r="C139" s="17" t="s">
        <v>1851</v>
      </c>
      <c r="D139" s="9" t="s">
        <v>28</v>
      </c>
      <c r="E139" s="9" t="s">
        <v>28</v>
      </c>
      <c r="F139" s="9" t="s">
        <v>422</v>
      </c>
      <c r="G139" s="9" t="s">
        <v>1644</v>
      </c>
      <c r="H139" s="9"/>
      <c r="I139" s="460">
        <f>20*4/27/45</f>
        <v>6.5843621399176946E-2</v>
      </c>
      <c r="J139" s="318">
        <v>3</v>
      </c>
      <c r="K139" s="460">
        <f t="shared" si="10"/>
        <v>2.194787379972565E-2</v>
      </c>
    </row>
    <row r="140" spans="1:11" x14ac:dyDescent="0.25">
      <c r="A140" s="21" t="s">
        <v>235</v>
      </c>
      <c r="B140" s="70"/>
      <c r="C140" s="16" t="s">
        <v>597</v>
      </c>
      <c r="D140" s="103" t="s">
        <v>28</v>
      </c>
      <c r="E140" s="103" t="s">
        <v>28</v>
      </c>
      <c r="F140" s="103" t="s">
        <v>13</v>
      </c>
      <c r="G140" s="103" t="s">
        <v>1649</v>
      </c>
      <c r="H140" s="103"/>
      <c r="I140" s="460">
        <f>2/27/45</f>
        <v>1.6460905349794238E-3</v>
      </c>
      <c r="J140" s="318">
        <v>5</v>
      </c>
      <c r="K140" s="460">
        <f t="shared" si="10"/>
        <v>3.2921810699588475E-4</v>
      </c>
    </row>
    <row r="141" spans="1:11" ht="45" x14ac:dyDescent="0.25">
      <c r="A141" s="38">
        <v>8</v>
      </c>
      <c r="B141" s="347" t="s">
        <v>1678</v>
      </c>
      <c r="C141" s="5"/>
      <c r="D141" s="3"/>
      <c r="E141" s="9"/>
      <c r="F141" s="9"/>
      <c r="G141" s="9"/>
      <c r="H141" s="9" t="s">
        <v>1852</v>
      </c>
      <c r="I141" s="460"/>
      <c r="J141" s="318"/>
      <c r="K141" s="460"/>
    </row>
    <row r="142" spans="1:11" x14ac:dyDescent="0.25">
      <c r="A142" s="94" t="s">
        <v>242</v>
      </c>
      <c r="B142" s="72"/>
      <c r="C142" s="24" t="s">
        <v>1679</v>
      </c>
      <c r="D142" s="9" t="s">
        <v>28</v>
      </c>
      <c r="E142" s="9" t="s">
        <v>28</v>
      </c>
      <c r="F142" s="9" t="s">
        <v>422</v>
      </c>
      <c r="G142" s="9" t="s">
        <v>1680</v>
      </c>
      <c r="H142" s="9"/>
      <c r="I142" s="460">
        <f>30*4/27/45</f>
        <v>9.876543209876544E-2</v>
      </c>
      <c r="J142" s="318">
        <v>3</v>
      </c>
      <c r="K142" s="460">
        <f t="shared" si="10"/>
        <v>3.292181069958848E-2</v>
      </c>
    </row>
    <row r="143" spans="1:11" x14ac:dyDescent="0.25">
      <c r="A143" s="94" t="s">
        <v>617</v>
      </c>
      <c r="B143" s="72"/>
      <c r="C143" s="17" t="s">
        <v>1681</v>
      </c>
      <c r="D143" s="9" t="s">
        <v>28</v>
      </c>
      <c r="E143" s="9" t="s">
        <v>28</v>
      </c>
      <c r="F143" s="9" t="s">
        <v>34</v>
      </c>
      <c r="G143" s="9" t="s">
        <v>1675</v>
      </c>
      <c r="H143" s="9"/>
      <c r="I143" s="460">
        <f>15*4/27/45</f>
        <v>4.938271604938272E-2</v>
      </c>
      <c r="J143" s="318">
        <v>5</v>
      </c>
      <c r="K143" s="460">
        <f t="shared" si="10"/>
        <v>9.8765432098765447E-3</v>
      </c>
    </row>
    <row r="144" spans="1:11" x14ac:dyDescent="0.25">
      <c r="A144" s="21" t="s">
        <v>715</v>
      </c>
      <c r="B144" s="70"/>
      <c r="C144" s="16" t="s">
        <v>1682</v>
      </c>
      <c r="D144" s="103" t="s">
        <v>28</v>
      </c>
      <c r="E144" s="103" t="s">
        <v>28</v>
      </c>
      <c r="F144" s="103" t="s">
        <v>13</v>
      </c>
      <c r="G144" s="103" t="s">
        <v>1688</v>
      </c>
      <c r="H144" s="103"/>
      <c r="I144" s="460">
        <f>3/27/45</f>
        <v>2.4691358024691358E-3</v>
      </c>
      <c r="J144" s="318">
        <v>5</v>
      </c>
      <c r="K144" s="460">
        <f t="shared" si="10"/>
        <v>4.9382716049382717E-4</v>
      </c>
    </row>
    <row r="145" spans="1:11" x14ac:dyDescent="0.25">
      <c r="A145" s="38">
        <v>9</v>
      </c>
      <c r="B145" s="347" t="s">
        <v>1853</v>
      </c>
      <c r="C145" s="5"/>
      <c r="D145" s="3"/>
      <c r="E145" s="9"/>
      <c r="F145" s="9"/>
      <c r="G145" s="9"/>
      <c r="H145" s="9"/>
      <c r="I145" s="460"/>
      <c r="J145" s="318"/>
      <c r="K145" s="460"/>
    </row>
    <row r="146" spans="1:11" x14ac:dyDescent="0.25">
      <c r="A146" s="21" t="s">
        <v>246</v>
      </c>
      <c r="B146" s="70"/>
      <c r="C146" s="16" t="s">
        <v>1854</v>
      </c>
      <c r="D146" s="103" t="s">
        <v>28</v>
      </c>
      <c r="E146" s="103" t="s">
        <v>28</v>
      </c>
      <c r="F146" s="103" t="s">
        <v>422</v>
      </c>
      <c r="G146" s="103" t="s">
        <v>1675</v>
      </c>
      <c r="H146" s="103"/>
      <c r="I146" s="460">
        <f>15*4/27/45</f>
        <v>4.938271604938272E-2</v>
      </c>
      <c r="J146" s="318">
        <v>3</v>
      </c>
      <c r="K146" s="460">
        <f t="shared" si="10"/>
        <v>1.646090534979424E-2</v>
      </c>
    </row>
    <row r="147" spans="1:11" x14ac:dyDescent="0.25">
      <c r="A147" s="21" t="s">
        <v>249</v>
      </c>
      <c r="B147" s="70"/>
      <c r="C147" s="16" t="s">
        <v>1849</v>
      </c>
      <c r="D147" s="103" t="s">
        <v>28</v>
      </c>
      <c r="E147" s="103" t="s">
        <v>28</v>
      </c>
      <c r="F147" s="103" t="s">
        <v>13</v>
      </c>
      <c r="G147" s="103" t="s">
        <v>1649</v>
      </c>
      <c r="H147" s="103"/>
      <c r="I147" s="460">
        <f>2/27/45</f>
        <v>1.6460905349794238E-3</v>
      </c>
      <c r="J147" s="318">
        <v>5</v>
      </c>
      <c r="K147" s="460">
        <f t="shared" si="10"/>
        <v>3.2921810699588475E-4</v>
      </c>
    </row>
    <row r="148" spans="1:11" x14ac:dyDescent="0.25">
      <c r="A148" s="38">
        <v>10</v>
      </c>
      <c r="B148" s="347" t="s">
        <v>1855</v>
      </c>
      <c r="C148" s="5"/>
      <c r="D148" s="3"/>
      <c r="E148" s="9"/>
      <c r="F148" s="9"/>
      <c r="G148" s="9"/>
      <c r="H148" s="9"/>
      <c r="I148" s="460"/>
      <c r="J148" s="318"/>
      <c r="K148" s="460"/>
    </row>
    <row r="149" spans="1:11" x14ac:dyDescent="0.25">
      <c r="A149" s="94" t="s">
        <v>1146</v>
      </c>
      <c r="B149" s="72"/>
      <c r="C149" s="17" t="s">
        <v>1856</v>
      </c>
      <c r="D149" s="9" t="s">
        <v>28</v>
      </c>
      <c r="E149" s="9" t="s">
        <v>28</v>
      </c>
      <c r="F149" s="9" t="s">
        <v>108</v>
      </c>
      <c r="G149" s="9" t="s">
        <v>1846</v>
      </c>
      <c r="H149" s="9"/>
      <c r="I149" s="460">
        <f>5*4/27/45</f>
        <v>1.6460905349794237E-2</v>
      </c>
      <c r="J149" s="318">
        <v>3</v>
      </c>
      <c r="K149" s="460">
        <f t="shared" si="10"/>
        <v>5.4869684499314125E-3</v>
      </c>
    </row>
    <row r="150" spans="1:11" x14ac:dyDescent="0.25">
      <c r="A150" s="94" t="s">
        <v>1148</v>
      </c>
      <c r="B150" s="72"/>
      <c r="C150" s="17" t="s">
        <v>1681</v>
      </c>
      <c r="D150" s="9" t="s">
        <v>28</v>
      </c>
      <c r="E150" s="9" t="s">
        <v>28</v>
      </c>
      <c r="F150" s="9" t="s">
        <v>34</v>
      </c>
      <c r="G150" s="9" t="s">
        <v>1675</v>
      </c>
      <c r="H150" s="9"/>
      <c r="I150" s="460">
        <f>15*4/27/45</f>
        <v>4.938271604938272E-2</v>
      </c>
      <c r="J150" s="318">
        <v>5</v>
      </c>
      <c r="K150" s="460">
        <f t="shared" si="10"/>
        <v>9.8765432098765447E-3</v>
      </c>
    </row>
    <row r="151" spans="1:11" x14ac:dyDescent="0.25">
      <c r="A151" s="21" t="s">
        <v>1857</v>
      </c>
      <c r="B151" s="70"/>
      <c r="C151" s="16" t="s">
        <v>602</v>
      </c>
      <c r="D151" s="103" t="s">
        <v>28</v>
      </c>
      <c r="E151" s="103" t="s">
        <v>28</v>
      </c>
      <c r="F151" s="103" t="s">
        <v>13</v>
      </c>
      <c r="G151" s="103" t="s">
        <v>1645</v>
      </c>
      <c r="H151" s="103"/>
      <c r="I151" s="460">
        <f>2/27/45</f>
        <v>1.6460905349794238E-3</v>
      </c>
      <c r="J151" s="318">
        <v>5</v>
      </c>
      <c r="K151" s="460">
        <f t="shared" si="10"/>
        <v>3.2921810699588475E-4</v>
      </c>
    </row>
    <row r="152" spans="1:11" x14ac:dyDescent="0.25">
      <c r="A152" s="94"/>
      <c r="B152" s="347" t="s">
        <v>1858</v>
      </c>
      <c r="C152" s="8"/>
      <c r="D152" s="108"/>
      <c r="E152" s="108"/>
      <c r="F152" s="108"/>
      <c r="G152" s="108"/>
      <c r="H152" s="107"/>
      <c r="I152" s="460"/>
      <c r="J152" s="318"/>
      <c r="K152" s="460"/>
    </row>
    <row r="153" spans="1:11" x14ac:dyDescent="0.25">
      <c r="A153" s="38">
        <v>11</v>
      </c>
      <c r="B153" s="75" t="s">
        <v>598</v>
      </c>
      <c r="C153" s="24"/>
      <c r="D153" s="3"/>
      <c r="E153" s="9"/>
      <c r="F153" s="9"/>
      <c r="G153" s="9"/>
      <c r="H153" s="9"/>
      <c r="I153" s="460"/>
      <c r="J153" s="318"/>
      <c r="K153" s="460"/>
    </row>
    <row r="154" spans="1:11" x14ac:dyDescent="0.25">
      <c r="A154" s="94" t="s">
        <v>1151</v>
      </c>
      <c r="B154" s="72"/>
      <c r="C154" s="17" t="s">
        <v>600</v>
      </c>
      <c r="D154" s="9" t="s">
        <v>28</v>
      </c>
      <c r="E154" s="9" t="s">
        <v>28</v>
      </c>
      <c r="F154" s="9" t="s">
        <v>422</v>
      </c>
      <c r="G154" s="9" t="s">
        <v>1859</v>
      </c>
      <c r="H154" s="9"/>
      <c r="I154" s="460">
        <f>25*4/27/45</f>
        <v>8.2304526748971193E-2</v>
      </c>
      <c r="J154" s="318">
        <v>3</v>
      </c>
      <c r="K154" s="460">
        <f t="shared" si="10"/>
        <v>2.7434842249657063E-2</v>
      </c>
    </row>
    <row r="155" spans="1:11" x14ac:dyDescent="0.25">
      <c r="A155" s="21" t="s">
        <v>1153</v>
      </c>
      <c r="B155" s="70"/>
      <c r="C155" s="16" t="s">
        <v>602</v>
      </c>
      <c r="D155" s="103" t="s">
        <v>28</v>
      </c>
      <c r="E155" s="103" t="s">
        <v>28</v>
      </c>
      <c r="F155" s="103" t="s">
        <v>13</v>
      </c>
      <c r="G155" s="103" t="s">
        <v>1688</v>
      </c>
      <c r="H155" s="103"/>
      <c r="I155" s="460">
        <f>3/27/45</f>
        <v>2.4691358024691358E-3</v>
      </c>
      <c r="J155" s="318">
        <v>5</v>
      </c>
      <c r="K155" s="460">
        <f t="shared" si="10"/>
        <v>4.9382716049382717E-4</v>
      </c>
    </row>
    <row r="156" spans="1:11" x14ac:dyDescent="0.25">
      <c r="A156" s="38">
        <v>12</v>
      </c>
      <c r="B156" s="347" t="s">
        <v>1684</v>
      </c>
      <c r="C156" s="5"/>
      <c r="D156" s="3"/>
      <c r="E156" s="9"/>
      <c r="F156" s="9"/>
      <c r="G156" s="9"/>
      <c r="H156" s="9"/>
      <c r="I156" s="460"/>
      <c r="J156" s="318"/>
      <c r="K156" s="460"/>
    </row>
    <row r="157" spans="1:11" x14ac:dyDescent="0.25">
      <c r="A157" s="94" t="s">
        <v>1536</v>
      </c>
      <c r="B157" s="72"/>
      <c r="C157" s="17" t="s">
        <v>1685</v>
      </c>
      <c r="D157" s="9" t="s">
        <v>28</v>
      </c>
      <c r="E157" s="9"/>
      <c r="F157" s="9" t="s">
        <v>422</v>
      </c>
      <c r="G157" s="9" t="s">
        <v>1859</v>
      </c>
      <c r="H157" s="9"/>
      <c r="I157" s="460">
        <f>25*4/27/45</f>
        <v>8.2304526748971193E-2</v>
      </c>
      <c r="J157" s="318">
        <v>3</v>
      </c>
      <c r="K157" s="460">
        <f t="shared" si="10"/>
        <v>2.7434842249657063E-2</v>
      </c>
    </row>
    <row r="158" spans="1:11" x14ac:dyDescent="0.25">
      <c r="A158" s="94" t="s">
        <v>1156</v>
      </c>
      <c r="B158" s="72"/>
      <c r="C158" s="17" t="s">
        <v>1687</v>
      </c>
      <c r="D158" s="9" t="s">
        <v>28</v>
      </c>
      <c r="E158" s="9" t="s">
        <v>28</v>
      </c>
      <c r="F158" s="9" t="s">
        <v>34</v>
      </c>
      <c r="G158" s="9" t="s">
        <v>1644</v>
      </c>
      <c r="H158" s="9"/>
      <c r="I158" s="460">
        <f>20*4/27/45</f>
        <v>6.5843621399176946E-2</v>
      </c>
      <c r="J158" s="318">
        <v>5</v>
      </c>
      <c r="K158" s="460">
        <f t="shared" si="10"/>
        <v>1.3168724279835389E-2</v>
      </c>
    </row>
    <row r="159" spans="1:11" x14ac:dyDescent="0.25">
      <c r="A159" s="21" t="s">
        <v>1860</v>
      </c>
      <c r="B159" s="70"/>
      <c r="C159" s="16" t="s">
        <v>602</v>
      </c>
      <c r="D159" s="103" t="s">
        <v>28</v>
      </c>
      <c r="E159" s="103" t="s">
        <v>28</v>
      </c>
      <c r="F159" s="103" t="s">
        <v>13</v>
      </c>
      <c r="G159" s="103" t="s">
        <v>1688</v>
      </c>
      <c r="H159" s="103"/>
      <c r="I159" s="460">
        <f>3/27/45</f>
        <v>2.4691358024691358E-3</v>
      </c>
      <c r="J159" s="318">
        <v>5</v>
      </c>
      <c r="K159" s="460">
        <f t="shared" si="10"/>
        <v>4.9382716049382717E-4</v>
      </c>
    </row>
    <row r="160" spans="1:11" x14ac:dyDescent="0.25">
      <c r="A160" s="38">
        <v>13</v>
      </c>
      <c r="B160" s="347" t="s">
        <v>1861</v>
      </c>
      <c r="C160" s="5"/>
      <c r="D160" s="3"/>
      <c r="E160" s="9"/>
      <c r="F160" s="9"/>
      <c r="G160" s="9"/>
      <c r="H160" s="9"/>
      <c r="I160" s="460"/>
      <c r="J160" s="318"/>
      <c r="K160" s="460"/>
    </row>
    <row r="161" spans="1:11" x14ac:dyDescent="0.25">
      <c r="A161" s="21" t="s">
        <v>1862</v>
      </c>
      <c r="B161" s="70"/>
      <c r="C161" s="16" t="s">
        <v>1863</v>
      </c>
      <c r="D161" s="103" t="s">
        <v>28</v>
      </c>
      <c r="E161" s="103" t="s">
        <v>28</v>
      </c>
      <c r="F161" s="103" t="s">
        <v>422</v>
      </c>
      <c r="G161" s="103" t="s">
        <v>1644</v>
      </c>
      <c r="H161" s="103"/>
      <c r="I161" s="460">
        <f>20*4/27/45</f>
        <v>6.5843621399176946E-2</v>
      </c>
      <c r="J161" s="318">
        <v>3</v>
      </c>
      <c r="K161" s="460">
        <f t="shared" si="10"/>
        <v>2.194787379972565E-2</v>
      </c>
    </row>
    <row r="162" spans="1:11" x14ac:dyDescent="0.25">
      <c r="A162" s="21" t="s">
        <v>1864</v>
      </c>
      <c r="B162" s="70"/>
      <c r="C162" s="16" t="s">
        <v>602</v>
      </c>
      <c r="D162" s="103" t="s">
        <v>28</v>
      </c>
      <c r="E162" s="103" t="s">
        <v>28</v>
      </c>
      <c r="F162" s="103" t="s">
        <v>13</v>
      </c>
      <c r="G162" s="103" t="s">
        <v>1688</v>
      </c>
      <c r="H162" s="103"/>
      <c r="I162" s="460">
        <f>3/27/45</f>
        <v>2.4691358024691358E-3</v>
      </c>
      <c r="J162" s="318">
        <v>5</v>
      </c>
      <c r="K162" s="460">
        <f t="shared" si="10"/>
        <v>4.9382716049382717E-4</v>
      </c>
    </row>
    <row r="163" spans="1:11" x14ac:dyDescent="0.25">
      <c r="A163" s="94"/>
      <c r="B163" s="347" t="s">
        <v>1865</v>
      </c>
      <c r="C163" s="8"/>
      <c r="D163" s="108"/>
      <c r="E163" s="108"/>
      <c r="F163" s="108"/>
      <c r="G163" s="108"/>
      <c r="H163" s="107"/>
      <c r="I163" s="460"/>
      <c r="J163" s="318"/>
      <c r="K163" s="460"/>
    </row>
    <row r="164" spans="1:11" x14ac:dyDescent="0.25">
      <c r="A164" s="38">
        <v>14</v>
      </c>
      <c r="B164" s="347" t="s">
        <v>1866</v>
      </c>
      <c r="C164" s="5"/>
      <c r="D164" s="3"/>
      <c r="E164" s="3"/>
      <c r="F164" s="3"/>
      <c r="G164" s="3"/>
      <c r="H164" s="9"/>
      <c r="I164" s="460"/>
      <c r="J164" s="318"/>
      <c r="K164" s="460"/>
    </row>
    <row r="165" spans="1:11" x14ac:dyDescent="0.25">
      <c r="A165" s="21" t="s">
        <v>1867</v>
      </c>
      <c r="B165" s="70"/>
      <c r="C165" s="16" t="s">
        <v>1689</v>
      </c>
      <c r="D165" s="103" t="s">
        <v>28</v>
      </c>
      <c r="E165" s="103" t="s">
        <v>28</v>
      </c>
      <c r="F165" s="103" t="s">
        <v>34</v>
      </c>
      <c r="G165" s="103" t="s">
        <v>620</v>
      </c>
      <c r="H165" s="103"/>
      <c r="I165" s="460">
        <f>4/27/45</f>
        <v>3.2921810699588477E-3</v>
      </c>
      <c r="J165" s="318">
        <v>5</v>
      </c>
      <c r="K165" s="460">
        <f t="shared" ref="K165:K185" si="11">I165/J165</f>
        <v>6.5843621399176949E-4</v>
      </c>
    </row>
    <row r="166" spans="1:11" x14ac:dyDescent="0.25">
      <c r="A166" s="21" t="s">
        <v>1868</v>
      </c>
      <c r="B166" s="70"/>
      <c r="C166" s="16" t="s">
        <v>1690</v>
      </c>
      <c r="D166" s="103" t="s">
        <v>28</v>
      </c>
      <c r="E166" s="103" t="s">
        <v>28</v>
      </c>
      <c r="F166" s="103" t="s">
        <v>34</v>
      </c>
      <c r="G166" s="103" t="s">
        <v>1654</v>
      </c>
      <c r="H166" s="103"/>
      <c r="I166" s="460">
        <f>10*4/27/45</f>
        <v>3.2921810699588473E-2</v>
      </c>
      <c r="J166" s="318">
        <v>5</v>
      </c>
      <c r="K166" s="460">
        <f t="shared" si="11"/>
        <v>6.5843621399176945E-3</v>
      </c>
    </row>
    <row r="167" spans="1:11" x14ac:dyDescent="0.25">
      <c r="A167" s="94" t="s">
        <v>1869</v>
      </c>
      <c r="B167" s="72"/>
      <c r="C167" s="17" t="s">
        <v>1691</v>
      </c>
      <c r="D167" s="3"/>
      <c r="E167" s="9" t="s">
        <v>28</v>
      </c>
      <c r="F167" s="9" t="s">
        <v>13</v>
      </c>
      <c r="G167" s="9" t="s">
        <v>1648</v>
      </c>
      <c r="H167" s="9"/>
      <c r="I167" s="460">
        <f>2*4/27/45</f>
        <v>6.5843621399176953E-3</v>
      </c>
      <c r="J167" s="318">
        <v>5</v>
      </c>
      <c r="K167" s="460">
        <f t="shared" si="11"/>
        <v>1.316872427983539E-3</v>
      </c>
    </row>
    <row r="168" spans="1:11" x14ac:dyDescent="0.25">
      <c r="A168" s="94" t="s">
        <v>1870</v>
      </c>
      <c r="B168" s="72"/>
      <c r="C168" s="17" t="s">
        <v>574</v>
      </c>
      <c r="D168" s="9" t="s">
        <v>28</v>
      </c>
      <c r="E168" s="9" t="s">
        <v>28</v>
      </c>
      <c r="F168" s="9" t="s">
        <v>34</v>
      </c>
      <c r="G168" s="9" t="s">
        <v>1871</v>
      </c>
      <c r="H168" s="9"/>
      <c r="I168" s="460">
        <f>40/27/45</f>
        <v>3.2921810699588473E-2</v>
      </c>
      <c r="J168" s="318">
        <v>5</v>
      </c>
      <c r="K168" s="460">
        <f t="shared" si="11"/>
        <v>6.5843621399176945E-3</v>
      </c>
    </row>
    <row r="169" spans="1:11" x14ac:dyDescent="0.25">
      <c r="A169" s="38">
        <v>15</v>
      </c>
      <c r="B169" s="75" t="s">
        <v>1695</v>
      </c>
      <c r="C169" s="17" t="s">
        <v>584</v>
      </c>
      <c r="D169" s="9" t="s">
        <v>28</v>
      </c>
      <c r="E169" s="9" t="s">
        <v>28</v>
      </c>
      <c r="F169" s="9" t="s">
        <v>34</v>
      </c>
      <c r="G169" s="9" t="s">
        <v>1654</v>
      </c>
      <c r="H169" s="9"/>
      <c r="I169" s="460">
        <f>10*4/27/45</f>
        <v>3.2921810699588473E-2</v>
      </c>
      <c r="J169" s="318">
        <v>5</v>
      </c>
      <c r="K169" s="460">
        <f t="shared" si="11"/>
        <v>6.5843621399176945E-3</v>
      </c>
    </row>
    <row r="170" spans="1:11" x14ac:dyDescent="0.25">
      <c r="A170" s="38">
        <v>16</v>
      </c>
      <c r="B170" s="75" t="s">
        <v>1872</v>
      </c>
      <c r="C170" s="24"/>
      <c r="D170" s="3"/>
      <c r="E170" s="9"/>
      <c r="F170" s="9"/>
      <c r="G170" s="9"/>
      <c r="H170" s="9"/>
      <c r="I170" s="460"/>
      <c r="J170" s="318"/>
      <c r="K170" s="460"/>
    </row>
    <row r="171" spans="1:11" x14ac:dyDescent="0.25">
      <c r="A171" s="21" t="s">
        <v>1873</v>
      </c>
      <c r="B171" s="70"/>
      <c r="C171" s="16" t="s">
        <v>1698</v>
      </c>
      <c r="D171" s="55"/>
      <c r="E171" s="103" t="s">
        <v>28</v>
      </c>
      <c r="F171" s="103" t="s">
        <v>13</v>
      </c>
      <c r="G171" s="103" t="s">
        <v>1644</v>
      </c>
      <c r="H171" s="103"/>
      <c r="I171" s="460">
        <f>20*4/27/45</f>
        <v>6.5843621399176946E-2</v>
      </c>
      <c r="J171" s="318">
        <v>5</v>
      </c>
      <c r="K171" s="460">
        <f t="shared" si="11"/>
        <v>1.3168724279835389E-2</v>
      </c>
    </row>
    <row r="172" spans="1:11" x14ac:dyDescent="0.25">
      <c r="A172" s="21" t="s">
        <v>1874</v>
      </c>
      <c r="B172" s="70"/>
      <c r="C172" s="16" t="s">
        <v>606</v>
      </c>
      <c r="D172" s="103" t="s">
        <v>28</v>
      </c>
      <c r="E172" s="103"/>
      <c r="F172" s="103" t="s">
        <v>13</v>
      </c>
      <c r="G172" s="103" t="s">
        <v>620</v>
      </c>
      <c r="H172" s="103"/>
      <c r="I172" s="460">
        <f>4/27/45</f>
        <v>3.2921810699588477E-3</v>
      </c>
      <c r="J172" s="318">
        <v>5</v>
      </c>
      <c r="K172" s="460">
        <f t="shared" si="11"/>
        <v>6.5843621399176949E-4</v>
      </c>
    </row>
    <row r="173" spans="1:11" x14ac:dyDescent="0.25">
      <c r="A173" s="38">
        <v>17</v>
      </c>
      <c r="B173" s="75" t="s">
        <v>610</v>
      </c>
      <c r="C173" s="24"/>
      <c r="D173" s="3"/>
      <c r="E173" s="9"/>
      <c r="F173" s="9"/>
      <c r="G173" s="9"/>
      <c r="H173" s="9"/>
      <c r="I173" s="460"/>
      <c r="J173" s="318"/>
      <c r="K173" s="460"/>
    </row>
    <row r="174" spans="1:11" x14ac:dyDescent="0.25">
      <c r="A174" s="94" t="s">
        <v>1875</v>
      </c>
      <c r="B174" s="72"/>
      <c r="C174" s="17" t="s">
        <v>611</v>
      </c>
      <c r="D174" s="3"/>
      <c r="E174" s="9" t="s">
        <v>28</v>
      </c>
      <c r="F174" s="9" t="s">
        <v>34</v>
      </c>
      <c r="G174" s="9" t="s">
        <v>1699</v>
      </c>
      <c r="H174" s="9"/>
      <c r="I174" s="460">
        <f>20/27/45</f>
        <v>1.6460905349794237E-2</v>
      </c>
      <c r="J174" s="318">
        <v>3</v>
      </c>
      <c r="K174" s="460">
        <f t="shared" si="11"/>
        <v>5.4869684499314125E-3</v>
      </c>
    </row>
    <row r="175" spans="1:11" x14ac:dyDescent="0.25">
      <c r="A175" s="94" t="s">
        <v>1876</v>
      </c>
      <c r="B175" s="72"/>
      <c r="C175" s="17" t="s">
        <v>613</v>
      </c>
      <c r="D175" s="9" t="s">
        <v>28</v>
      </c>
      <c r="E175" s="9" t="s">
        <v>28</v>
      </c>
      <c r="F175" s="9" t="s">
        <v>34</v>
      </c>
      <c r="G175" s="9" t="s">
        <v>1649</v>
      </c>
      <c r="H175" s="9"/>
      <c r="I175" s="460">
        <f>2/27/45</f>
        <v>1.6460905349794238E-3</v>
      </c>
      <c r="J175" s="318">
        <v>5</v>
      </c>
      <c r="K175" s="460">
        <f t="shared" si="11"/>
        <v>3.2921810699588475E-4</v>
      </c>
    </row>
    <row r="176" spans="1:11" x14ac:dyDescent="0.25">
      <c r="A176" s="94" t="s">
        <v>1877</v>
      </c>
      <c r="B176" s="72"/>
      <c r="C176" s="17" t="s">
        <v>614</v>
      </c>
      <c r="D176" s="9" t="s">
        <v>28</v>
      </c>
      <c r="E176" s="9" t="s">
        <v>28</v>
      </c>
      <c r="F176" s="9" t="s">
        <v>34</v>
      </c>
      <c r="G176" s="9" t="s">
        <v>1701</v>
      </c>
      <c r="H176" s="9"/>
      <c r="I176" s="460">
        <f>6/27/45</f>
        <v>4.9382716049382715E-3</v>
      </c>
      <c r="J176" s="318">
        <v>3</v>
      </c>
      <c r="K176" s="460">
        <f t="shared" si="11"/>
        <v>1.6460905349794238E-3</v>
      </c>
    </row>
    <row r="177" spans="1:11" x14ac:dyDescent="0.25">
      <c r="A177" s="38">
        <v>18</v>
      </c>
      <c r="B177" s="347" t="s">
        <v>1878</v>
      </c>
      <c r="C177" s="5"/>
      <c r="D177" s="3"/>
      <c r="E177" s="9"/>
      <c r="F177" s="9"/>
      <c r="G177" s="9"/>
      <c r="H177" s="9"/>
      <c r="I177" s="460"/>
      <c r="J177" s="318"/>
      <c r="K177" s="460"/>
    </row>
    <row r="178" spans="1:11" x14ac:dyDescent="0.25">
      <c r="A178" s="94" t="s">
        <v>1879</v>
      </c>
      <c r="B178" s="72"/>
      <c r="C178" s="24" t="s">
        <v>574</v>
      </c>
      <c r="D178" s="9" t="s">
        <v>28</v>
      </c>
      <c r="E178" s="9" t="s">
        <v>28</v>
      </c>
      <c r="F178" s="9" t="s">
        <v>34</v>
      </c>
      <c r="G178" s="9" t="s">
        <v>1871</v>
      </c>
      <c r="H178" s="9"/>
      <c r="I178" s="460">
        <f>40/27/45</f>
        <v>3.2921810699588473E-2</v>
      </c>
      <c r="J178" s="318">
        <v>5</v>
      </c>
      <c r="K178" s="460">
        <f t="shared" si="11"/>
        <v>6.5843621399176945E-3</v>
      </c>
    </row>
    <row r="179" spans="1:11" ht="45" x14ac:dyDescent="0.25">
      <c r="A179" s="21" t="s">
        <v>1880</v>
      </c>
      <c r="B179" s="70"/>
      <c r="C179" s="16" t="s">
        <v>144</v>
      </c>
      <c r="D179" s="103" t="s">
        <v>28</v>
      </c>
      <c r="E179" s="103"/>
      <c r="F179" s="103" t="s">
        <v>13</v>
      </c>
      <c r="G179" s="103" t="s">
        <v>620</v>
      </c>
      <c r="H179" s="103" t="s">
        <v>1835</v>
      </c>
      <c r="I179" s="460">
        <f>4/27/45</f>
        <v>3.2921810699588477E-3</v>
      </c>
      <c r="J179" s="318">
        <v>5</v>
      </c>
      <c r="K179" s="460">
        <f t="shared" si="11"/>
        <v>6.5843621399176949E-4</v>
      </c>
    </row>
    <row r="180" spans="1:11" ht="45" x14ac:dyDescent="0.25">
      <c r="A180" s="4">
        <v>19</v>
      </c>
      <c r="B180" s="62" t="s">
        <v>619</v>
      </c>
      <c r="C180" s="16" t="s">
        <v>144</v>
      </c>
      <c r="D180" s="103" t="s">
        <v>28</v>
      </c>
      <c r="E180" s="103"/>
      <c r="F180" s="103" t="s">
        <v>13</v>
      </c>
      <c r="G180" s="103" t="s">
        <v>620</v>
      </c>
      <c r="H180" s="103" t="s">
        <v>1881</v>
      </c>
      <c r="I180" s="460">
        <f>4/27/45</f>
        <v>3.2921810699588477E-3</v>
      </c>
      <c r="J180" s="318">
        <v>5</v>
      </c>
      <c r="K180" s="460">
        <f t="shared" si="11"/>
        <v>6.5843621399176949E-4</v>
      </c>
    </row>
    <row r="181" spans="1:11" ht="45" x14ac:dyDescent="0.25">
      <c r="A181" s="38">
        <v>20</v>
      </c>
      <c r="B181" s="75" t="s">
        <v>1696</v>
      </c>
      <c r="C181" s="17" t="s">
        <v>1882</v>
      </c>
      <c r="D181" s="3"/>
      <c r="E181" s="9" t="s">
        <v>28</v>
      </c>
      <c r="F181" s="9" t="s">
        <v>560</v>
      </c>
      <c r="G181" s="9" t="s">
        <v>1649</v>
      </c>
      <c r="H181" s="9" t="s">
        <v>1835</v>
      </c>
      <c r="I181" s="460">
        <f>2/27/45</f>
        <v>1.6460905349794238E-3</v>
      </c>
      <c r="J181" s="318">
        <v>5</v>
      </c>
      <c r="K181" s="460">
        <f t="shared" si="11"/>
        <v>3.2921810699588475E-4</v>
      </c>
    </row>
    <row r="182" spans="1:11" x14ac:dyDescent="0.25">
      <c r="A182" s="38">
        <v>21</v>
      </c>
      <c r="B182" s="347" t="s">
        <v>1883</v>
      </c>
      <c r="C182" s="8"/>
      <c r="D182" s="108"/>
      <c r="E182" s="108"/>
      <c r="F182" s="108"/>
      <c r="G182" s="107"/>
      <c r="H182" s="9"/>
      <c r="I182" s="460"/>
      <c r="J182" s="318"/>
      <c r="K182" s="460"/>
    </row>
    <row r="183" spans="1:11" x14ac:dyDescent="0.25">
      <c r="A183" s="94" t="s">
        <v>1884</v>
      </c>
      <c r="B183" s="75"/>
      <c r="C183" s="24" t="s">
        <v>1885</v>
      </c>
      <c r="D183" s="9" t="s">
        <v>28</v>
      </c>
      <c r="E183" s="9"/>
      <c r="F183" s="9" t="s">
        <v>13</v>
      </c>
      <c r="G183" s="9" t="s">
        <v>620</v>
      </c>
      <c r="H183" s="9"/>
      <c r="I183" s="460">
        <f>4/27/45</f>
        <v>3.2921810699588477E-3</v>
      </c>
      <c r="J183" s="318">
        <v>5</v>
      </c>
      <c r="K183" s="460">
        <f t="shared" si="11"/>
        <v>6.5843621399176949E-4</v>
      </c>
    </row>
    <row r="184" spans="1:11" x14ac:dyDescent="0.25">
      <c r="A184" s="94" t="s">
        <v>1886</v>
      </c>
      <c r="B184" s="75"/>
      <c r="C184" s="17" t="s">
        <v>1887</v>
      </c>
      <c r="D184" s="9" t="s">
        <v>28</v>
      </c>
      <c r="E184" s="9" t="s">
        <v>28</v>
      </c>
      <c r="F184" s="9" t="s">
        <v>422</v>
      </c>
      <c r="G184" s="9" t="s">
        <v>1686</v>
      </c>
      <c r="H184" s="9"/>
      <c r="I184" s="460">
        <f>50*4/27/45</f>
        <v>0.16460905349794239</v>
      </c>
      <c r="J184" s="318">
        <v>5</v>
      </c>
      <c r="K184" s="460">
        <f t="shared" si="11"/>
        <v>3.292181069958848E-2</v>
      </c>
    </row>
    <row r="185" spans="1:11" x14ac:dyDescent="0.25">
      <c r="A185" s="94" t="s">
        <v>1888</v>
      </c>
      <c r="B185" s="75"/>
      <c r="C185" s="17" t="s">
        <v>1655</v>
      </c>
      <c r="D185" s="9" t="s">
        <v>28</v>
      </c>
      <c r="E185" s="9" t="s">
        <v>28</v>
      </c>
      <c r="F185" s="9" t="s">
        <v>34</v>
      </c>
      <c r="G185" s="9" t="s">
        <v>1889</v>
      </c>
      <c r="H185" s="9"/>
      <c r="I185" s="460">
        <f>1/27/45</f>
        <v>8.2304526748971192E-4</v>
      </c>
      <c r="J185" s="318">
        <v>5</v>
      </c>
      <c r="K185" s="460">
        <f t="shared" si="11"/>
        <v>1.6460905349794237E-4</v>
      </c>
    </row>
    <row r="187" spans="1:11" x14ac:dyDescent="0.25">
      <c r="A187" s="330" t="s">
        <v>2873</v>
      </c>
      <c r="B187" s="331"/>
      <c r="C187" s="332"/>
      <c r="D187" s="333"/>
      <c r="E187" s="333"/>
      <c r="F187" s="333"/>
      <c r="G187" s="333"/>
      <c r="H187" s="333"/>
      <c r="I187" s="462"/>
      <c r="J187" s="334"/>
      <c r="K187" s="462"/>
    </row>
    <row r="188" spans="1:11" s="424" customFormat="1" ht="30" customHeight="1" x14ac:dyDescent="0.25">
      <c r="A188" s="487" t="s">
        <v>0</v>
      </c>
      <c r="B188" s="487" t="s">
        <v>20</v>
      </c>
      <c r="C188" s="487" t="s">
        <v>1</v>
      </c>
      <c r="D188" s="491" t="s">
        <v>2</v>
      </c>
      <c r="E188" s="492"/>
      <c r="F188" s="487" t="s">
        <v>37</v>
      </c>
      <c r="G188" s="487" t="s">
        <v>38</v>
      </c>
      <c r="H188" s="487" t="s">
        <v>3</v>
      </c>
      <c r="I188" s="489" t="s">
        <v>3193</v>
      </c>
      <c r="J188" s="487" t="s">
        <v>3189</v>
      </c>
      <c r="K188" s="489" t="s">
        <v>3190</v>
      </c>
    </row>
    <row r="189" spans="1:11" s="424" customFormat="1" ht="30" customHeight="1" x14ac:dyDescent="0.25">
      <c r="A189" s="488"/>
      <c r="B189" s="488"/>
      <c r="C189" s="488"/>
      <c r="D189" s="425" t="s">
        <v>39</v>
      </c>
      <c r="E189" s="425" t="s">
        <v>4</v>
      </c>
      <c r="F189" s="488"/>
      <c r="G189" s="488"/>
      <c r="H189" s="488"/>
      <c r="I189" s="490"/>
      <c r="J189" s="488"/>
      <c r="K189" s="490"/>
    </row>
    <row r="190" spans="1:11" x14ac:dyDescent="0.25">
      <c r="A190" s="96" t="s">
        <v>62</v>
      </c>
      <c r="B190" s="64" t="s">
        <v>21</v>
      </c>
      <c r="C190" s="10"/>
      <c r="D190" s="109"/>
      <c r="E190" s="109"/>
      <c r="F190" s="109"/>
      <c r="G190" s="109"/>
      <c r="H190" s="112"/>
      <c r="I190" s="460"/>
      <c r="J190" s="318"/>
      <c r="K190" s="460"/>
    </row>
    <row r="191" spans="1:11" ht="30" x14ac:dyDescent="0.25">
      <c r="A191" s="12">
        <v>1</v>
      </c>
      <c r="B191" s="67"/>
      <c r="C191" s="11" t="s">
        <v>1890</v>
      </c>
      <c r="D191" s="57" t="s">
        <v>28</v>
      </c>
      <c r="E191" s="113"/>
      <c r="F191" s="57" t="s">
        <v>13</v>
      </c>
      <c r="G191" s="57" t="s">
        <v>778</v>
      </c>
      <c r="H191" s="57" t="s">
        <v>1891</v>
      </c>
      <c r="I191" s="460">
        <f>3/27/45</f>
        <v>2.4691358024691358E-3</v>
      </c>
      <c r="J191" s="318">
        <v>5</v>
      </c>
      <c r="K191" s="460">
        <f t="shared" ref="K191:K254" si="12">I191/J191</f>
        <v>4.9382716049382717E-4</v>
      </c>
    </row>
    <row r="192" spans="1:11" x14ac:dyDescent="0.25">
      <c r="A192" s="96" t="s">
        <v>66</v>
      </c>
      <c r="B192" s="64" t="s">
        <v>23</v>
      </c>
      <c r="C192" s="10"/>
      <c r="D192" s="109"/>
      <c r="E192" s="109"/>
      <c r="F192" s="109"/>
      <c r="G192" s="109"/>
      <c r="H192" s="112"/>
      <c r="I192" s="460"/>
      <c r="J192" s="318"/>
      <c r="K192" s="460"/>
    </row>
    <row r="193" spans="1:11" x14ac:dyDescent="0.25">
      <c r="A193" s="52"/>
      <c r="B193" s="64" t="s">
        <v>1892</v>
      </c>
      <c r="C193" s="10"/>
      <c r="D193" s="109"/>
      <c r="E193" s="109"/>
      <c r="F193" s="109"/>
      <c r="G193" s="109"/>
      <c r="H193" s="112"/>
      <c r="I193" s="460"/>
      <c r="J193" s="318"/>
      <c r="K193" s="460"/>
    </row>
    <row r="194" spans="1:11" x14ac:dyDescent="0.25">
      <c r="A194" s="96" t="s">
        <v>40</v>
      </c>
      <c r="B194" s="64" t="s">
        <v>401</v>
      </c>
      <c r="C194" s="10"/>
      <c r="D194" s="32"/>
      <c r="E194" s="32"/>
      <c r="F194" s="32"/>
      <c r="G194" s="32"/>
      <c r="H194" s="32"/>
      <c r="I194" s="460"/>
      <c r="J194" s="318"/>
      <c r="K194" s="460"/>
    </row>
    <row r="195" spans="1:11" x14ac:dyDescent="0.25">
      <c r="A195" s="96">
        <v>1</v>
      </c>
      <c r="B195" s="64" t="s">
        <v>1893</v>
      </c>
      <c r="C195" s="10"/>
      <c r="D195" s="109"/>
      <c r="E195" s="109"/>
      <c r="F195" s="109"/>
      <c r="G195" s="109"/>
      <c r="H195" s="112"/>
      <c r="I195" s="460"/>
      <c r="J195" s="318"/>
      <c r="K195" s="460"/>
    </row>
    <row r="196" spans="1:11" ht="30" x14ac:dyDescent="0.25">
      <c r="A196" s="12" t="s">
        <v>67</v>
      </c>
      <c r="B196" s="67"/>
      <c r="C196" s="11" t="s">
        <v>1894</v>
      </c>
      <c r="D196" s="57" t="s">
        <v>28</v>
      </c>
      <c r="E196" s="57"/>
      <c r="F196" s="57" t="s">
        <v>350</v>
      </c>
      <c r="G196" s="57" t="s">
        <v>446</v>
      </c>
      <c r="H196" s="57" t="s">
        <v>336</v>
      </c>
      <c r="I196" s="460">
        <f>3/9/45</f>
        <v>7.4074074074074068E-3</v>
      </c>
      <c r="J196" s="318">
        <v>5</v>
      </c>
      <c r="K196" s="460">
        <f t="shared" si="12"/>
        <v>1.4814814814814814E-3</v>
      </c>
    </row>
    <row r="197" spans="1:11" x14ac:dyDescent="0.25">
      <c r="A197" s="96">
        <v>2</v>
      </c>
      <c r="B197" s="64" t="s">
        <v>1895</v>
      </c>
      <c r="C197" s="10"/>
      <c r="D197" s="109"/>
      <c r="E197" s="109"/>
      <c r="F197" s="109"/>
      <c r="G197" s="109"/>
      <c r="H197" s="112"/>
      <c r="I197" s="460"/>
      <c r="J197" s="318"/>
      <c r="K197" s="460"/>
    </row>
    <row r="198" spans="1:11" ht="30" x14ac:dyDescent="0.25">
      <c r="A198" s="12" t="s">
        <v>32</v>
      </c>
      <c r="B198" s="67"/>
      <c r="C198" s="11" t="s">
        <v>1896</v>
      </c>
      <c r="D198" s="57" t="s">
        <v>28</v>
      </c>
      <c r="E198" s="57"/>
      <c r="F198" s="57" t="s">
        <v>350</v>
      </c>
      <c r="G198" s="57" t="s">
        <v>446</v>
      </c>
      <c r="H198" s="57" t="s">
        <v>336</v>
      </c>
      <c r="I198" s="460">
        <f>3/9/45</f>
        <v>7.4074074074074068E-3</v>
      </c>
      <c r="J198" s="318">
        <v>5</v>
      </c>
      <c r="K198" s="460">
        <f t="shared" si="12"/>
        <v>1.4814814814814814E-3</v>
      </c>
    </row>
    <row r="199" spans="1:11" x14ac:dyDescent="0.25">
      <c r="A199" s="96">
        <v>3</v>
      </c>
      <c r="B199" s="64" t="s">
        <v>1897</v>
      </c>
      <c r="C199" s="10"/>
      <c r="D199" s="109"/>
      <c r="E199" s="109"/>
      <c r="F199" s="109"/>
      <c r="G199" s="109"/>
      <c r="H199" s="112"/>
      <c r="I199" s="460"/>
      <c r="J199" s="318"/>
      <c r="K199" s="460"/>
    </row>
    <row r="200" spans="1:11" x14ac:dyDescent="0.25">
      <c r="A200" s="12" t="s">
        <v>103</v>
      </c>
      <c r="B200" s="67"/>
      <c r="C200" s="11" t="s">
        <v>1898</v>
      </c>
      <c r="D200" s="57" t="s">
        <v>28</v>
      </c>
      <c r="E200" s="57"/>
      <c r="F200" s="57" t="s">
        <v>350</v>
      </c>
      <c r="G200" s="57" t="s">
        <v>446</v>
      </c>
      <c r="H200" s="57"/>
      <c r="I200" s="460">
        <f>3/9/45</f>
        <v>7.4074074074074068E-3</v>
      </c>
      <c r="J200" s="318">
        <v>5</v>
      </c>
      <c r="K200" s="460">
        <f t="shared" si="12"/>
        <v>1.4814814814814814E-3</v>
      </c>
    </row>
    <row r="201" spans="1:11" x14ac:dyDescent="0.25">
      <c r="A201" s="96" t="s">
        <v>50</v>
      </c>
      <c r="B201" s="64" t="s">
        <v>1899</v>
      </c>
      <c r="C201" s="10"/>
      <c r="D201" s="32"/>
      <c r="E201" s="32"/>
      <c r="F201" s="32"/>
      <c r="G201" s="32"/>
      <c r="H201" s="32"/>
      <c r="I201" s="460"/>
      <c r="J201" s="318"/>
      <c r="K201" s="460"/>
    </row>
    <row r="202" spans="1:11" x14ac:dyDescent="0.25">
      <c r="A202" s="96">
        <v>1</v>
      </c>
      <c r="B202" s="64" t="s">
        <v>1900</v>
      </c>
      <c r="C202" s="10"/>
      <c r="D202" s="15"/>
      <c r="E202" s="15"/>
      <c r="F202" s="15"/>
      <c r="G202" s="15"/>
      <c r="H202" s="15"/>
      <c r="I202" s="460"/>
      <c r="J202" s="318"/>
      <c r="K202" s="460"/>
    </row>
    <row r="203" spans="1:11" ht="30" x14ac:dyDescent="0.25">
      <c r="A203" s="12" t="s">
        <v>67</v>
      </c>
      <c r="B203" s="67"/>
      <c r="C203" s="11" t="s">
        <v>2811</v>
      </c>
      <c r="D203" s="57" t="s">
        <v>28</v>
      </c>
      <c r="E203" s="57" t="s">
        <v>28</v>
      </c>
      <c r="F203" s="57" t="s">
        <v>13</v>
      </c>
      <c r="G203" s="57" t="s">
        <v>778</v>
      </c>
      <c r="H203" s="57"/>
      <c r="I203" s="460">
        <f>3/9/45</f>
        <v>7.4074074074074068E-3</v>
      </c>
      <c r="J203" s="318">
        <v>5</v>
      </c>
      <c r="K203" s="460">
        <f t="shared" si="12"/>
        <v>1.4814814814814814E-3</v>
      </c>
    </row>
    <row r="204" spans="1:11" x14ac:dyDescent="0.25">
      <c r="A204" s="96">
        <v>2</v>
      </c>
      <c r="B204" s="64" t="s">
        <v>1893</v>
      </c>
      <c r="C204" s="10"/>
      <c r="D204" s="109"/>
      <c r="E204" s="109"/>
      <c r="F204" s="109"/>
      <c r="G204" s="109"/>
      <c r="H204" s="112"/>
      <c r="I204" s="460"/>
      <c r="J204" s="318"/>
      <c r="K204" s="460"/>
    </row>
    <row r="205" spans="1:11" ht="30" x14ac:dyDescent="0.25">
      <c r="A205" s="12" t="s">
        <v>32</v>
      </c>
      <c r="B205" s="67"/>
      <c r="C205" s="11" t="s">
        <v>1901</v>
      </c>
      <c r="D205" s="57" t="s">
        <v>28</v>
      </c>
      <c r="E205" s="57"/>
      <c r="F205" s="57" t="s">
        <v>13</v>
      </c>
      <c r="G205" s="57" t="s">
        <v>778</v>
      </c>
      <c r="H205" s="57"/>
      <c r="I205" s="460">
        <f>3/9/45</f>
        <v>7.4074074074074068E-3</v>
      </c>
      <c r="J205" s="318">
        <v>5</v>
      </c>
      <c r="K205" s="460">
        <f t="shared" si="12"/>
        <v>1.4814814814814814E-3</v>
      </c>
    </row>
    <row r="206" spans="1:11" ht="30" x14ac:dyDescent="0.25">
      <c r="A206" s="12" t="s">
        <v>90</v>
      </c>
      <c r="B206" s="67"/>
      <c r="C206" s="11" t="s">
        <v>2810</v>
      </c>
      <c r="D206" s="57"/>
      <c r="E206" s="57"/>
      <c r="F206" s="57" t="s">
        <v>13</v>
      </c>
      <c r="G206" s="57" t="s">
        <v>778</v>
      </c>
      <c r="H206" s="57"/>
      <c r="I206" s="460">
        <f>3/9/45</f>
        <v>7.4074074074074068E-3</v>
      </c>
      <c r="J206" s="318">
        <v>5</v>
      </c>
      <c r="K206" s="460">
        <f t="shared" si="12"/>
        <v>1.4814814814814814E-3</v>
      </c>
    </row>
    <row r="207" spans="1:11" x14ac:dyDescent="0.25">
      <c r="A207" s="96">
        <v>3</v>
      </c>
      <c r="B207" s="64" t="s">
        <v>1902</v>
      </c>
      <c r="C207" s="10"/>
      <c r="D207" s="109"/>
      <c r="E207" s="109"/>
      <c r="F207" s="109"/>
      <c r="G207" s="109"/>
      <c r="H207" s="112"/>
      <c r="I207" s="460"/>
      <c r="J207" s="318"/>
      <c r="K207" s="460"/>
    </row>
    <row r="208" spans="1:11" ht="30" x14ac:dyDescent="0.25">
      <c r="A208" s="12" t="s">
        <v>103</v>
      </c>
      <c r="B208" s="67"/>
      <c r="C208" s="11" t="s">
        <v>2809</v>
      </c>
      <c r="D208" s="57" t="s">
        <v>28</v>
      </c>
      <c r="E208" s="57" t="s">
        <v>28</v>
      </c>
      <c r="F208" s="57" t="s">
        <v>13</v>
      </c>
      <c r="G208" s="56" t="s">
        <v>2796</v>
      </c>
      <c r="H208" s="57"/>
      <c r="I208" s="460">
        <f>3/9/45</f>
        <v>7.4074074074074068E-3</v>
      </c>
      <c r="J208" s="318">
        <v>5</v>
      </c>
      <c r="K208" s="460">
        <f t="shared" si="12"/>
        <v>1.4814814814814814E-3</v>
      </c>
    </row>
    <row r="209" spans="1:11" ht="30" x14ac:dyDescent="0.25">
      <c r="A209" s="12" t="s">
        <v>192</v>
      </c>
      <c r="B209" s="67"/>
      <c r="C209" s="11" t="s">
        <v>2808</v>
      </c>
      <c r="D209" s="57" t="s">
        <v>28</v>
      </c>
      <c r="E209" s="57" t="s">
        <v>28</v>
      </c>
      <c r="F209" s="57" t="s">
        <v>13</v>
      </c>
      <c r="G209" s="56" t="s">
        <v>2796</v>
      </c>
      <c r="H209" s="57"/>
      <c r="I209" s="460">
        <f>3/9/45</f>
        <v>7.4074074074074068E-3</v>
      </c>
      <c r="J209" s="318">
        <v>5</v>
      </c>
      <c r="K209" s="460">
        <f t="shared" si="12"/>
        <v>1.4814814814814814E-3</v>
      </c>
    </row>
    <row r="210" spans="1:11" ht="30" x14ac:dyDescent="0.25">
      <c r="A210" s="12" t="s">
        <v>195</v>
      </c>
      <c r="B210" s="67"/>
      <c r="C210" s="11" t="s">
        <v>2807</v>
      </c>
      <c r="D210" s="57" t="s">
        <v>28</v>
      </c>
      <c r="E210" s="57" t="s">
        <v>28</v>
      </c>
      <c r="F210" s="57" t="s">
        <v>13</v>
      </c>
      <c r="G210" s="56" t="s">
        <v>2796</v>
      </c>
      <c r="H210" s="57"/>
      <c r="I210" s="460">
        <f>3/9/45</f>
        <v>7.4074074074074068E-3</v>
      </c>
      <c r="J210" s="318">
        <v>5</v>
      </c>
      <c r="K210" s="460">
        <f t="shared" si="12"/>
        <v>1.4814814814814814E-3</v>
      </c>
    </row>
    <row r="211" spans="1:11" ht="30" x14ac:dyDescent="0.25">
      <c r="A211" s="12" t="s">
        <v>265</v>
      </c>
      <c r="B211" s="67"/>
      <c r="C211" s="11" t="s">
        <v>2806</v>
      </c>
      <c r="D211" s="57" t="s">
        <v>28</v>
      </c>
      <c r="E211" s="57" t="s">
        <v>28</v>
      </c>
      <c r="F211" s="57" t="s">
        <v>13</v>
      </c>
      <c r="G211" s="56" t="s">
        <v>2796</v>
      </c>
      <c r="H211" s="57"/>
      <c r="I211" s="460">
        <f>3/9/45</f>
        <v>7.4074074074074068E-3</v>
      </c>
      <c r="J211" s="318">
        <v>5</v>
      </c>
      <c r="K211" s="460">
        <f t="shared" si="12"/>
        <v>1.4814814814814814E-3</v>
      </c>
    </row>
    <row r="212" spans="1:11" x14ac:dyDescent="0.25">
      <c r="A212" s="96">
        <v>4</v>
      </c>
      <c r="B212" s="64" t="s">
        <v>1895</v>
      </c>
      <c r="C212" s="10"/>
      <c r="D212" s="109"/>
      <c r="E212" s="109"/>
      <c r="F212" s="109"/>
      <c r="G212" s="109"/>
      <c r="H212" s="112"/>
      <c r="I212" s="460"/>
      <c r="J212" s="318"/>
      <c r="K212" s="460"/>
    </row>
    <row r="213" spans="1:11" ht="30" x14ac:dyDescent="0.25">
      <c r="A213" s="12" t="s">
        <v>198</v>
      </c>
      <c r="B213" s="67"/>
      <c r="C213" s="11" t="s">
        <v>2805</v>
      </c>
      <c r="D213" s="57" t="s">
        <v>28</v>
      </c>
      <c r="E213" s="57"/>
      <c r="F213" s="57" t="s">
        <v>13</v>
      </c>
      <c r="G213" s="57" t="s">
        <v>778</v>
      </c>
      <c r="H213" s="57"/>
      <c r="I213" s="460">
        <f>3/9/45</f>
        <v>7.4074074074074068E-3</v>
      </c>
      <c r="J213" s="318">
        <v>5</v>
      </c>
      <c r="K213" s="460">
        <f t="shared" si="12"/>
        <v>1.4814814814814814E-3</v>
      </c>
    </row>
    <row r="214" spans="1:11" x14ac:dyDescent="0.25">
      <c r="A214" s="96">
        <v>5</v>
      </c>
      <c r="B214" s="64" t="s">
        <v>1903</v>
      </c>
      <c r="C214" s="10"/>
      <c r="D214" s="109"/>
      <c r="E214" s="109"/>
      <c r="F214" s="109"/>
      <c r="G214" s="109"/>
      <c r="H214" s="112"/>
      <c r="I214" s="460"/>
      <c r="J214" s="318"/>
      <c r="K214" s="460"/>
    </row>
    <row r="215" spans="1:11" ht="30" x14ac:dyDescent="0.25">
      <c r="A215" s="12" t="s">
        <v>211</v>
      </c>
      <c r="B215" s="67"/>
      <c r="C215" s="11" t="s">
        <v>2804</v>
      </c>
      <c r="D215" s="57" t="s">
        <v>28</v>
      </c>
      <c r="E215" s="57" t="s">
        <v>28</v>
      </c>
      <c r="F215" s="57" t="s">
        <v>13</v>
      </c>
      <c r="G215" s="57" t="s">
        <v>1904</v>
      </c>
      <c r="H215" s="57"/>
      <c r="I215" s="460">
        <f>3/9/45</f>
        <v>7.4074074074074068E-3</v>
      </c>
      <c r="J215" s="318">
        <v>5</v>
      </c>
      <c r="K215" s="460">
        <f t="shared" si="12"/>
        <v>1.4814814814814814E-3</v>
      </c>
    </row>
    <row r="216" spans="1:11" x14ac:dyDescent="0.25">
      <c r="A216" s="96">
        <v>6</v>
      </c>
      <c r="B216" s="64" t="s">
        <v>1905</v>
      </c>
      <c r="C216" s="10"/>
      <c r="D216" s="109"/>
      <c r="E216" s="109"/>
      <c r="F216" s="109"/>
      <c r="G216" s="109"/>
      <c r="H216" s="112"/>
      <c r="I216" s="460"/>
      <c r="J216" s="318"/>
      <c r="K216" s="460"/>
    </row>
    <row r="217" spans="1:11" ht="30" x14ac:dyDescent="0.25">
      <c r="A217" s="12" t="s">
        <v>154</v>
      </c>
      <c r="B217" s="67"/>
      <c r="C217" s="11" t="s">
        <v>2803</v>
      </c>
      <c r="D217" s="57" t="s">
        <v>28</v>
      </c>
      <c r="E217" s="57" t="s">
        <v>28</v>
      </c>
      <c r="F217" s="57" t="s">
        <v>13</v>
      </c>
      <c r="G217" s="57" t="s">
        <v>1904</v>
      </c>
      <c r="H217" s="57"/>
      <c r="I217" s="460">
        <f>3/9/45</f>
        <v>7.4074074074074068E-3</v>
      </c>
      <c r="J217" s="318">
        <v>5</v>
      </c>
      <c r="K217" s="460">
        <f t="shared" si="12"/>
        <v>1.4814814814814814E-3</v>
      </c>
    </row>
    <row r="218" spans="1:11" x14ac:dyDescent="0.25">
      <c r="A218" s="96">
        <v>7</v>
      </c>
      <c r="B218" s="64" t="s">
        <v>1897</v>
      </c>
      <c r="C218" s="10"/>
      <c r="D218" s="109"/>
      <c r="E218" s="109"/>
      <c r="F218" s="109"/>
      <c r="G218" s="109"/>
      <c r="H218" s="112"/>
      <c r="I218" s="460"/>
      <c r="J218" s="318"/>
      <c r="K218" s="460"/>
    </row>
    <row r="219" spans="1:11" x14ac:dyDescent="0.25">
      <c r="A219" s="12" t="s">
        <v>232</v>
      </c>
      <c r="B219" s="67"/>
      <c r="C219" s="11" t="s">
        <v>1906</v>
      </c>
      <c r="D219" s="57" t="s">
        <v>28</v>
      </c>
      <c r="E219" s="57" t="s">
        <v>28</v>
      </c>
      <c r="F219" s="57" t="s">
        <v>8</v>
      </c>
      <c r="G219" s="57" t="s">
        <v>778</v>
      </c>
      <c r="H219" s="57"/>
      <c r="I219" s="460">
        <f>3/9/45</f>
        <v>7.4074074074074068E-3</v>
      </c>
      <c r="J219" s="318">
        <v>5</v>
      </c>
      <c r="K219" s="460">
        <f t="shared" si="12"/>
        <v>1.4814814814814814E-3</v>
      </c>
    </row>
    <row r="220" spans="1:11" x14ac:dyDescent="0.25">
      <c r="A220" s="96"/>
      <c r="B220" s="64" t="s">
        <v>1907</v>
      </c>
      <c r="C220" s="10"/>
      <c r="D220" s="109"/>
      <c r="E220" s="109"/>
      <c r="F220" s="109"/>
      <c r="G220" s="112"/>
      <c r="H220" s="32"/>
      <c r="I220" s="460"/>
      <c r="J220" s="318"/>
      <c r="K220" s="460"/>
    </row>
    <row r="221" spans="1:11" x14ac:dyDescent="0.25">
      <c r="A221" s="96" t="s">
        <v>40</v>
      </c>
      <c r="B221" s="64" t="s">
        <v>401</v>
      </c>
      <c r="C221" s="10"/>
      <c r="D221" s="109"/>
      <c r="E221" s="109"/>
      <c r="F221" s="109"/>
      <c r="G221" s="112"/>
      <c r="H221" s="15"/>
      <c r="I221" s="460"/>
      <c r="J221" s="318"/>
      <c r="K221" s="460"/>
    </row>
    <row r="222" spans="1:11" x14ac:dyDescent="0.25">
      <c r="A222" s="96">
        <v>1</v>
      </c>
      <c r="B222" s="64" t="s">
        <v>1908</v>
      </c>
      <c r="C222" s="10"/>
      <c r="D222" s="109"/>
      <c r="E222" s="109"/>
      <c r="F222" s="109"/>
      <c r="G222" s="112"/>
      <c r="H222" s="15"/>
      <c r="I222" s="460"/>
      <c r="J222" s="318"/>
      <c r="K222" s="460"/>
    </row>
    <row r="223" spans="1:11" x14ac:dyDescent="0.25">
      <c r="A223" s="12" t="s">
        <v>67</v>
      </c>
      <c r="B223" s="67"/>
      <c r="C223" s="11" t="s">
        <v>1909</v>
      </c>
      <c r="D223" s="57" t="s">
        <v>28</v>
      </c>
      <c r="E223" s="57"/>
      <c r="F223" s="57" t="s">
        <v>13</v>
      </c>
      <c r="G223" s="57" t="s">
        <v>778</v>
      </c>
      <c r="H223" s="57"/>
      <c r="I223" s="460">
        <f>3/9/45</f>
        <v>7.4074074074074068E-3</v>
      </c>
      <c r="J223" s="318">
        <v>5</v>
      </c>
      <c r="K223" s="460">
        <f t="shared" si="12"/>
        <v>1.4814814814814814E-3</v>
      </c>
    </row>
    <row r="224" spans="1:11" x14ac:dyDescent="0.25">
      <c r="A224" s="96">
        <v>2</v>
      </c>
      <c r="B224" s="64" t="s">
        <v>1910</v>
      </c>
      <c r="C224" s="10"/>
      <c r="D224" s="109"/>
      <c r="E224" s="109"/>
      <c r="F224" s="109"/>
      <c r="G224" s="112"/>
      <c r="H224" s="15"/>
      <c r="I224" s="460"/>
      <c r="J224" s="318"/>
      <c r="K224" s="460"/>
    </row>
    <row r="225" spans="1:11" ht="30" x14ac:dyDescent="0.25">
      <c r="A225" s="12" t="s">
        <v>32</v>
      </c>
      <c r="B225" s="67"/>
      <c r="C225" s="11" t="s">
        <v>1911</v>
      </c>
      <c r="D225" s="57" t="s">
        <v>28</v>
      </c>
      <c r="E225" s="57"/>
      <c r="F225" s="57" t="s">
        <v>13</v>
      </c>
      <c r="G225" s="57" t="s">
        <v>778</v>
      </c>
      <c r="H225" s="57"/>
      <c r="I225" s="460">
        <f>3/9/45</f>
        <v>7.4074074074074068E-3</v>
      </c>
      <c r="J225" s="318">
        <v>5</v>
      </c>
      <c r="K225" s="460">
        <f t="shared" si="12"/>
        <v>1.4814814814814814E-3</v>
      </c>
    </row>
    <row r="226" spans="1:11" x14ac:dyDescent="0.25">
      <c r="A226" s="96">
        <v>3</v>
      </c>
      <c r="B226" s="64" t="s">
        <v>1912</v>
      </c>
      <c r="C226" s="10"/>
      <c r="D226" s="109"/>
      <c r="E226" s="109"/>
      <c r="F226" s="109"/>
      <c r="G226" s="112"/>
      <c r="H226" s="15"/>
      <c r="I226" s="460"/>
      <c r="J226" s="318"/>
      <c r="K226" s="460"/>
    </row>
    <row r="227" spans="1:11" x14ac:dyDescent="0.25">
      <c r="A227" s="12" t="s">
        <v>103</v>
      </c>
      <c r="B227" s="67"/>
      <c r="C227" s="11" t="s">
        <v>1913</v>
      </c>
      <c r="D227" s="57" t="s">
        <v>28</v>
      </c>
      <c r="E227" s="57"/>
      <c r="F227" s="57" t="s">
        <v>350</v>
      </c>
      <c r="G227" s="57" t="s">
        <v>446</v>
      </c>
      <c r="H227" s="57"/>
      <c r="I227" s="460">
        <f>3/9/45</f>
        <v>7.4074074074074068E-3</v>
      </c>
      <c r="J227" s="318">
        <v>5</v>
      </c>
      <c r="K227" s="460">
        <f t="shared" si="12"/>
        <v>1.4814814814814814E-3</v>
      </c>
    </row>
    <row r="228" spans="1:11" ht="30" x14ac:dyDescent="0.25">
      <c r="A228" s="12" t="s">
        <v>192</v>
      </c>
      <c r="B228" s="67"/>
      <c r="C228" s="11" t="s">
        <v>1914</v>
      </c>
      <c r="D228" s="57" t="s">
        <v>28</v>
      </c>
      <c r="E228" s="57"/>
      <c r="F228" s="57" t="s">
        <v>350</v>
      </c>
      <c r="G228" s="57" t="s">
        <v>446</v>
      </c>
      <c r="H228" s="57"/>
      <c r="I228" s="460">
        <f t="shared" ref="I228:I234" si="13">3/9/45</f>
        <v>7.4074074074074068E-3</v>
      </c>
      <c r="J228" s="318">
        <v>5</v>
      </c>
      <c r="K228" s="460">
        <f t="shared" si="12"/>
        <v>1.4814814814814814E-3</v>
      </c>
    </row>
    <row r="229" spans="1:11" ht="30" x14ac:dyDescent="0.25">
      <c r="A229" s="12" t="s">
        <v>195</v>
      </c>
      <c r="B229" s="67"/>
      <c r="C229" s="11" t="s">
        <v>1915</v>
      </c>
      <c r="D229" s="57" t="s">
        <v>28</v>
      </c>
      <c r="E229" s="57"/>
      <c r="F229" s="57" t="s">
        <v>13</v>
      </c>
      <c r="G229" s="57" t="s">
        <v>778</v>
      </c>
      <c r="H229" s="57"/>
      <c r="I229" s="460">
        <f t="shared" si="13"/>
        <v>7.4074074074074068E-3</v>
      </c>
      <c r="J229" s="318">
        <v>5</v>
      </c>
      <c r="K229" s="460">
        <f t="shared" si="12"/>
        <v>1.4814814814814814E-3</v>
      </c>
    </row>
    <row r="230" spans="1:11" x14ac:dyDescent="0.25">
      <c r="A230" s="12" t="s">
        <v>265</v>
      </c>
      <c r="B230" s="67"/>
      <c r="C230" s="11" t="s">
        <v>2802</v>
      </c>
      <c r="D230" s="57" t="s">
        <v>28</v>
      </c>
      <c r="E230" s="57"/>
      <c r="F230" s="57" t="s">
        <v>13</v>
      </c>
      <c r="G230" s="57" t="s">
        <v>778</v>
      </c>
      <c r="H230" s="57"/>
      <c r="I230" s="460">
        <f t="shared" si="13"/>
        <v>7.4074074074074068E-3</v>
      </c>
      <c r="J230" s="318">
        <v>5</v>
      </c>
      <c r="K230" s="460">
        <f t="shared" si="12"/>
        <v>1.4814814814814814E-3</v>
      </c>
    </row>
    <row r="231" spans="1:11" x14ac:dyDescent="0.25">
      <c r="A231" s="12" t="s">
        <v>307</v>
      </c>
      <c r="B231" s="67"/>
      <c r="C231" s="11" t="s">
        <v>1916</v>
      </c>
      <c r="D231" s="57" t="s">
        <v>28</v>
      </c>
      <c r="E231" s="57"/>
      <c r="F231" s="57" t="s">
        <v>13</v>
      </c>
      <c r="G231" s="57" t="s">
        <v>778</v>
      </c>
      <c r="H231" s="57"/>
      <c r="I231" s="460">
        <f t="shared" si="13"/>
        <v>7.4074074074074068E-3</v>
      </c>
      <c r="J231" s="318">
        <v>5</v>
      </c>
      <c r="K231" s="460">
        <f t="shared" si="12"/>
        <v>1.4814814814814814E-3</v>
      </c>
    </row>
    <row r="232" spans="1:11" x14ac:dyDescent="0.25">
      <c r="A232" s="12" t="s">
        <v>310</v>
      </c>
      <c r="B232" s="67"/>
      <c r="C232" s="11" t="s">
        <v>1917</v>
      </c>
      <c r="D232" s="57" t="s">
        <v>28</v>
      </c>
      <c r="E232" s="57"/>
      <c r="F232" s="57" t="s">
        <v>350</v>
      </c>
      <c r="G232" s="57" t="s">
        <v>446</v>
      </c>
      <c r="H232" s="57"/>
      <c r="I232" s="460">
        <f t="shared" si="13"/>
        <v>7.4074074074074068E-3</v>
      </c>
      <c r="J232" s="318">
        <v>5</v>
      </c>
      <c r="K232" s="460">
        <f t="shared" si="12"/>
        <v>1.4814814814814814E-3</v>
      </c>
    </row>
    <row r="233" spans="1:11" ht="30" x14ac:dyDescent="0.25">
      <c r="A233" s="12" t="s">
        <v>312</v>
      </c>
      <c r="B233" s="67"/>
      <c r="C233" s="11" t="s">
        <v>1918</v>
      </c>
      <c r="D233" s="57" t="s">
        <v>28</v>
      </c>
      <c r="E233" s="57"/>
      <c r="F233" s="57" t="s">
        <v>350</v>
      </c>
      <c r="G233" s="57" t="s">
        <v>446</v>
      </c>
      <c r="H233" s="57"/>
      <c r="I233" s="460">
        <f t="shared" si="13"/>
        <v>7.4074074074074068E-3</v>
      </c>
      <c r="J233" s="318">
        <v>5</v>
      </c>
      <c r="K233" s="460">
        <f t="shared" si="12"/>
        <v>1.4814814814814814E-3</v>
      </c>
    </row>
    <row r="234" spans="1:11" ht="30" x14ac:dyDescent="0.25">
      <c r="A234" s="12" t="s">
        <v>315</v>
      </c>
      <c r="B234" s="67"/>
      <c r="C234" s="11" t="s">
        <v>1919</v>
      </c>
      <c r="D234" s="57" t="s">
        <v>28</v>
      </c>
      <c r="E234" s="57"/>
      <c r="F234" s="57" t="s">
        <v>350</v>
      </c>
      <c r="G234" s="57" t="s">
        <v>446</v>
      </c>
      <c r="H234" s="57"/>
      <c r="I234" s="460">
        <f t="shared" si="13"/>
        <v>7.4074074074074068E-3</v>
      </c>
      <c r="J234" s="318">
        <v>5</v>
      </c>
      <c r="K234" s="460">
        <f t="shared" si="12"/>
        <v>1.4814814814814814E-3</v>
      </c>
    </row>
    <row r="235" spans="1:11" x14ac:dyDescent="0.25">
      <c r="A235" s="96" t="s">
        <v>50</v>
      </c>
      <c r="B235" s="64" t="s">
        <v>1555</v>
      </c>
      <c r="C235" s="10"/>
      <c r="D235" s="109"/>
      <c r="E235" s="109"/>
      <c r="F235" s="109"/>
      <c r="G235" s="112"/>
      <c r="H235" s="15"/>
      <c r="I235" s="460"/>
      <c r="J235" s="318"/>
      <c r="K235" s="460"/>
    </row>
    <row r="236" spans="1:11" x14ac:dyDescent="0.25">
      <c r="A236" s="96">
        <v>1</v>
      </c>
      <c r="B236" s="64" t="s">
        <v>1912</v>
      </c>
      <c r="C236" s="10"/>
      <c r="D236" s="109"/>
      <c r="E236" s="109"/>
      <c r="F236" s="109"/>
      <c r="G236" s="112"/>
      <c r="H236" s="15"/>
      <c r="I236" s="460"/>
      <c r="J236" s="318"/>
      <c r="K236" s="460"/>
    </row>
    <row r="237" spans="1:11" ht="45" x14ac:dyDescent="0.25">
      <c r="A237" s="12" t="s">
        <v>67</v>
      </c>
      <c r="B237" s="67"/>
      <c r="C237" s="11" t="s">
        <v>2801</v>
      </c>
      <c r="D237" s="57" t="s">
        <v>28</v>
      </c>
      <c r="E237" s="57" t="s">
        <v>28</v>
      </c>
      <c r="F237" s="57" t="s">
        <v>8</v>
      </c>
      <c r="G237" s="57" t="s">
        <v>778</v>
      </c>
      <c r="H237" s="57"/>
      <c r="I237" s="460">
        <f t="shared" ref="I237" si="14">3/9/45</f>
        <v>7.4074074074074068E-3</v>
      </c>
      <c r="J237" s="318">
        <v>5</v>
      </c>
      <c r="K237" s="460">
        <f t="shared" si="12"/>
        <v>1.4814814814814814E-3</v>
      </c>
    </row>
    <row r="238" spans="1:11" x14ac:dyDescent="0.25">
      <c r="A238" s="96">
        <v>2</v>
      </c>
      <c r="B238" s="64" t="s">
        <v>1920</v>
      </c>
      <c r="C238" s="10"/>
      <c r="D238" s="109"/>
      <c r="E238" s="109"/>
      <c r="F238" s="109"/>
      <c r="G238" s="112"/>
      <c r="H238" s="15"/>
      <c r="I238" s="460"/>
      <c r="J238" s="318"/>
      <c r="K238" s="460"/>
    </row>
    <row r="239" spans="1:11" ht="30" x14ac:dyDescent="0.25">
      <c r="A239" s="12" t="s">
        <v>32</v>
      </c>
      <c r="B239" s="67"/>
      <c r="C239" s="11" t="s">
        <v>2800</v>
      </c>
      <c r="D239" s="57" t="s">
        <v>28</v>
      </c>
      <c r="E239" s="57" t="s">
        <v>28</v>
      </c>
      <c r="F239" s="57" t="s">
        <v>8</v>
      </c>
      <c r="G239" s="57" t="s">
        <v>778</v>
      </c>
      <c r="H239" s="57"/>
      <c r="I239" s="460">
        <f t="shared" ref="I239" si="15">3/9/45</f>
        <v>7.4074074074074068E-3</v>
      </c>
      <c r="J239" s="318">
        <v>5</v>
      </c>
      <c r="K239" s="460">
        <f t="shared" si="12"/>
        <v>1.4814814814814814E-3</v>
      </c>
    </row>
    <row r="240" spans="1:11" x14ac:dyDescent="0.25">
      <c r="A240" s="96"/>
      <c r="B240" s="64" t="s">
        <v>1921</v>
      </c>
      <c r="C240" s="10"/>
      <c r="D240" s="109"/>
      <c r="E240" s="109"/>
      <c r="F240" s="109"/>
      <c r="G240" s="112"/>
      <c r="H240" s="32"/>
      <c r="I240" s="460"/>
      <c r="J240" s="318"/>
      <c r="K240" s="460"/>
    </row>
    <row r="241" spans="1:11" x14ac:dyDescent="0.25">
      <c r="A241" s="96" t="s">
        <v>40</v>
      </c>
      <c r="B241" s="64" t="s">
        <v>401</v>
      </c>
      <c r="C241" s="10"/>
      <c r="D241" s="109"/>
      <c r="E241" s="109"/>
      <c r="F241" s="109"/>
      <c r="G241" s="112"/>
      <c r="H241" s="15"/>
      <c r="I241" s="460"/>
      <c r="J241" s="318"/>
      <c r="K241" s="460"/>
    </row>
    <row r="242" spans="1:11" x14ac:dyDescent="0.25">
      <c r="A242" s="96">
        <v>1</v>
      </c>
      <c r="B242" s="64" t="s">
        <v>1922</v>
      </c>
      <c r="C242" s="10"/>
      <c r="D242" s="109"/>
      <c r="E242" s="109"/>
      <c r="F242" s="109"/>
      <c r="G242" s="112"/>
      <c r="H242" s="15"/>
      <c r="I242" s="460"/>
      <c r="J242" s="318"/>
      <c r="K242" s="460"/>
    </row>
    <row r="243" spans="1:11" x14ac:dyDescent="0.25">
      <c r="A243" s="12" t="s">
        <v>67</v>
      </c>
      <c r="B243" s="67"/>
      <c r="C243" s="11" t="s">
        <v>1923</v>
      </c>
      <c r="D243" s="57" t="s">
        <v>28</v>
      </c>
      <c r="E243" s="57"/>
      <c r="F243" s="57" t="s">
        <v>1924</v>
      </c>
      <c r="G243" s="57" t="s">
        <v>446</v>
      </c>
      <c r="H243" s="57" t="s">
        <v>336</v>
      </c>
      <c r="I243" s="460">
        <f t="shared" ref="I243:I245" si="16">3/9/45</f>
        <v>7.4074074074074068E-3</v>
      </c>
      <c r="J243" s="318">
        <v>5</v>
      </c>
      <c r="K243" s="460">
        <f t="shared" si="12"/>
        <v>1.4814814814814814E-3</v>
      </c>
    </row>
    <row r="244" spans="1:11" x14ac:dyDescent="0.25">
      <c r="A244" s="12" t="s">
        <v>80</v>
      </c>
      <c r="B244" s="67"/>
      <c r="C244" s="11" t="s">
        <v>1925</v>
      </c>
      <c r="D244" s="57" t="s">
        <v>28</v>
      </c>
      <c r="E244" s="57"/>
      <c r="F244" s="57" t="s">
        <v>1924</v>
      </c>
      <c r="G244" s="57" t="s">
        <v>446</v>
      </c>
      <c r="H244" s="57" t="s">
        <v>336</v>
      </c>
      <c r="I244" s="460">
        <f t="shared" si="16"/>
        <v>7.4074074074074068E-3</v>
      </c>
      <c r="J244" s="318">
        <v>5</v>
      </c>
      <c r="K244" s="460">
        <f t="shared" si="12"/>
        <v>1.4814814814814814E-3</v>
      </c>
    </row>
    <row r="245" spans="1:11" x14ac:dyDescent="0.25">
      <c r="A245" s="12" t="s">
        <v>170</v>
      </c>
      <c r="B245" s="67"/>
      <c r="C245" s="11" t="s">
        <v>1926</v>
      </c>
      <c r="D245" s="57" t="s">
        <v>28</v>
      </c>
      <c r="E245" s="57"/>
      <c r="F245" s="57" t="s">
        <v>1924</v>
      </c>
      <c r="G245" s="57" t="s">
        <v>446</v>
      </c>
      <c r="H245" s="57" t="s">
        <v>336</v>
      </c>
      <c r="I245" s="460">
        <f t="shared" si="16"/>
        <v>7.4074074074074068E-3</v>
      </c>
      <c r="J245" s="318">
        <v>5</v>
      </c>
      <c r="K245" s="460">
        <f t="shared" si="12"/>
        <v>1.4814814814814814E-3</v>
      </c>
    </row>
    <row r="246" spans="1:11" x14ac:dyDescent="0.25">
      <c r="A246" s="96" t="s">
        <v>50</v>
      </c>
      <c r="B246" s="64" t="s">
        <v>1899</v>
      </c>
      <c r="C246" s="10"/>
      <c r="D246" s="109"/>
      <c r="E246" s="109"/>
      <c r="F246" s="109"/>
      <c r="G246" s="112"/>
      <c r="H246" s="15"/>
      <c r="I246" s="460"/>
      <c r="J246" s="318"/>
      <c r="K246" s="460"/>
    </row>
    <row r="247" spans="1:11" x14ac:dyDescent="0.25">
      <c r="A247" s="96">
        <v>1</v>
      </c>
      <c r="B247" s="64" t="s">
        <v>1927</v>
      </c>
      <c r="C247" s="10"/>
      <c r="D247" s="109"/>
      <c r="E247" s="109"/>
      <c r="F247" s="109"/>
      <c r="G247" s="112"/>
      <c r="H247" s="15"/>
      <c r="I247" s="460"/>
      <c r="J247" s="318"/>
      <c r="K247" s="460"/>
    </row>
    <row r="248" spans="1:11" ht="30" x14ac:dyDescent="0.25">
      <c r="A248" s="12" t="s">
        <v>67</v>
      </c>
      <c r="B248" s="67"/>
      <c r="C248" s="11" t="s">
        <v>1928</v>
      </c>
      <c r="D248" s="57" t="s">
        <v>28</v>
      </c>
      <c r="E248" s="57" t="s">
        <v>28</v>
      </c>
      <c r="F248" s="57" t="s">
        <v>13</v>
      </c>
      <c r="G248" s="57" t="s">
        <v>778</v>
      </c>
      <c r="H248" s="57"/>
      <c r="I248" s="460">
        <f t="shared" ref="I248" si="17">3/9/45</f>
        <v>7.4074074074074068E-3</v>
      </c>
      <c r="J248" s="318">
        <v>5</v>
      </c>
      <c r="K248" s="460">
        <f t="shared" si="12"/>
        <v>1.4814814814814814E-3</v>
      </c>
    </row>
    <row r="249" spans="1:11" x14ac:dyDescent="0.25">
      <c r="A249" s="96">
        <v>2</v>
      </c>
      <c r="B249" s="64" t="s">
        <v>1922</v>
      </c>
      <c r="C249" s="10"/>
      <c r="D249" s="109"/>
      <c r="E249" s="109"/>
      <c r="F249" s="109"/>
      <c r="G249" s="112"/>
      <c r="H249" s="15"/>
      <c r="I249" s="460"/>
      <c r="J249" s="318"/>
      <c r="K249" s="460"/>
    </row>
    <row r="250" spans="1:11" x14ac:dyDescent="0.25">
      <c r="A250" s="12" t="s">
        <v>32</v>
      </c>
      <c r="B250" s="67"/>
      <c r="C250" s="11" t="s">
        <v>1929</v>
      </c>
      <c r="D250" s="57" t="s">
        <v>28</v>
      </c>
      <c r="E250" s="57" t="s">
        <v>28</v>
      </c>
      <c r="F250" s="57" t="s">
        <v>13</v>
      </c>
      <c r="G250" s="57" t="s">
        <v>778</v>
      </c>
      <c r="H250" s="57" t="s">
        <v>336</v>
      </c>
      <c r="I250" s="460">
        <f t="shared" ref="I250:I257" si="18">3/9/45</f>
        <v>7.4074074074074068E-3</v>
      </c>
      <c r="J250" s="318">
        <v>5</v>
      </c>
      <c r="K250" s="460">
        <f t="shared" si="12"/>
        <v>1.4814814814814814E-3</v>
      </c>
    </row>
    <row r="251" spans="1:11" x14ac:dyDescent="0.25">
      <c r="A251" s="12" t="s">
        <v>90</v>
      </c>
      <c r="B251" s="67"/>
      <c r="C251" s="11" t="s">
        <v>1930</v>
      </c>
      <c r="D251" s="57" t="s">
        <v>28</v>
      </c>
      <c r="E251" s="57" t="s">
        <v>28</v>
      </c>
      <c r="F251" s="57" t="s">
        <v>13</v>
      </c>
      <c r="G251" s="57" t="s">
        <v>778</v>
      </c>
      <c r="H251" s="57" t="s">
        <v>336</v>
      </c>
      <c r="I251" s="460">
        <f t="shared" si="18"/>
        <v>7.4074074074074068E-3</v>
      </c>
      <c r="J251" s="318">
        <v>5</v>
      </c>
      <c r="K251" s="460">
        <f t="shared" si="12"/>
        <v>1.4814814814814814E-3</v>
      </c>
    </row>
    <row r="252" spans="1:11" ht="45" x14ac:dyDescent="0.25">
      <c r="A252" s="12" t="s">
        <v>94</v>
      </c>
      <c r="B252" s="67"/>
      <c r="C252" s="11" t="s">
        <v>1931</v>
      </c>
      <c r="D252" s="57" t="s">
        <v>28</v>
      </c>
      <c r="E252" s="57" t="s">
        <v>28</v>
      </c>
      <c r="F252" s="57" t="s">
        <v>13</v>
      </c>
      <c r="G252" s="57" t="s">
        <v>778</v>
      </c>
      <c r="H252" s="57"/>
      <c r="I252" s="460">
        <f t="shared" si="18"/>
        <v>7.4074074074074068E-3</v>
      </c>
      <c r="J252" s="318">
        <v>5</v>
      </c>
      <c r="K252" s="460">
        <f t="shared" si="12"/>
        <v>1.4814814814814814E-3</v>
      </c>
    </row>
    <row r="253" spans="1:11" x14ac:dyDescent="0.25">
      <c r="A253" s="96">
        <v>3</v>
      </c>
      <c r="B253" s="64" t="s">
        <v>1932</v>
      </c>
      <c r="C253" s="10"/>
      <c r="D253" s="109"/>
      <c r="E253" s="109"/>
      <c r="F253" s="109"/>
      <c r="G253" s="112"/>
      <c r="H253" s="15"/>
      <c r="I253" s="460"/>
      <c r="J253" s="318"/>
      <c r="K253" s="460"/>
    </row>
    <row r="254" spans="1:11" ht="30" x14ac:dyDescent="0.25">
      <c r="A254" s="12" t="s">
        <v>103</v>
      </c>
      <c r="B254" s="67"/>
      <c r="C254" s="11" t="s">
        <v>2799</v>
      </c>
      <c r="D254" s="57" t="s">
        <v>28</v>
      </c>
      <c r="E254" s="57" t="s">
        <v>28</v>
      </c>
      <c r="F254" s="57" t="s">
        <v>13</v>
      </c>
      <c r="G254" s="57" t="s">
        <v>778</v>
      </c>
      <c r="H254" s="57" t="s">
        <v>336</v>
      </c>
      <c r="I254" s="460">
        <f t="shared" si="18"/>
        <v>7.4074074074074068E-3</v>
      </c>
      <c r="J254" s="318">
        <v>5</v>
      </c>
      <c r="K254" s="460">
        <f t="shared" si="12"/>
        <v>1.4814814814814814E-3</v>
      </c>
    </row>
    <row r="255" spans="1:11" x14ac:dyDescent="0.25">
      <c r="A255" s="96">
        <v>4</v>
      </c>
      <c r="B255" s="64" t="s">
        <v>1933</v>
      </c>
      <c r="C255" s="10"/>
      <c r="D255" s="109"/>
      <c r="E255" s="109"/>
      <c r="F255" s="109"/>
      <c r="G255" s="112"/>
      <c r="H255" s="15"/>
      <c r="I255" s="460"/>
      <c r="J255" s="318"/>
      <c r="K255" s="460"/>
    </row>
    <row r="256" spans="1:11" ht="30" x14ac:dyDescent="0.25">
      <c r="A256" s="12" t="s">
        <v>198</v>
      </c>
      <c r="B256" s="67"/>
      <c r="C256" s="11" t="s">
        <v>2798</v>
      </c>
      <c r="D256" s="57" t="s">
        <v>28</v>
      </c>
      <c r="E256" s="57" t="s">
        <v>28</v>
      </c>
      <c r="F256" s="57" t="s">
        <v>13</v>
      </c>
      <c r="G256" s="56" t="s">
        <v>2796</v>
      </c>
      <c r="H256" s="57"/>
      <c r="I256" s="460">
        <f t="shared" si="18"/>
        <v>7.4074074074074068E-3</v>
      </c>
      <c r="J256" s="318">
        <v>5</v>
      </c>
      <c r="K256" s="460">
        <f t="shared" ref="K256:K257" si="19">I256/J256</f>
        <v>1.4814814814814814E-3</v>
      </c>
    </row>
    <row r="257" spans="1:11" ht="30" x14ac:dyDescent="0.25">
      <c r="A257" s="50" t="s">
        <v>201</v>
      </c>
      <c r="B257" s="77"/>
      <c r="C257" s="14" t="s">
        <v>2797</v>
      </c>
      <c r="D257" s="15" t="s">
        <v>28</v>
      </c>
      <c r="E257" s="15" t="s">
        <v>28</v>
      </c>
      <c r="F257" s="15" t="s">
        <v>13</v>
      </c>
      <c r="G257" s="56" t="s">
        <v>2796</v>
      </c>
      <c r="H257" s="15"/>
      <c r="I257" s="460">
        <f t="shared" si="18"/>
        <v>7.4074074074074068E-3</v>
      </c>
      <c r="J257" s="318">
        <v>5</v>
      </c>
      <c r="K257" s="460">
        <f t="shared" si="19"/>
        <v>1.4814814814814814E-3</v>
      </c>
    </row>
    <row r="259" spans="1:11" x14ac:dyDescent="0.25">
      <c r="A259" s="330" t="s">
        <v>1934</v>
      </c>
      <c r="B259" s="331"/>
      <c r="C259" s="332"/>
      <c r="D259" s="333"/>
      <c r="E259" s="333"/>
      <c r="F259" s="333"/>
      <c r="G259" s="333"/>
      <c r="H259" s="333"/>
      <c r="I259" s="462"/>
      <c r="J259" s="334"/>
      <c r="K259" s="462"/>
    </row>
    <row r="260" spans="1:11" s="424" customFormat="1" ht="30" customHeight="1" x14ac:dyDescent="0.25">
      <c r="A260" s="487" t="s">
        <v>0</v>
      </c>
      <c r="B260" s="487" t="s">
        <v>20</v>
      </c>
      <c r="C260" s="487" t="s">
        <v>1</v>
      </c>
      <c r="D260" s="491" t="s">
        <v>2</v>
      </c>
      <c r="E260" s="492"/>
      <c r="F260" s="487" t="s">
        <v>37</v>
      </c>
      <c r="G260" s="487" t="s">
        <v>38</v>
      </c>
      <c r="H260" s="487" t="s">
        <v>3</v>
      </c>
      <c r="I260" s="489" t="s">
        <v>3193</v>
      </c>
      <c r="J260" s="487" t="s">
        <v>3189</v>
      </c>
      <c r="K260" s="489" t="s">
        <v>3190</v>
      </c>
    </row>
    <row r="261" spans="1:11" s="424" customFormat="1" ht="30" customHeight="1" x14ac:dyDescent="0.25">
      <c r="A261" s="488"/>
      <c r="B261" s="488"/>
      <c r="C261" s="488"/>
      <c r="D261" s="425" t="s">
        <v>39</v>
      </c>
      <c r="E261" s="425" t="s">
        <v>4</v>
      </c>
      <c r="F261" s="488"/>
      <c r="G261" s="488"/>
      <c r="H261" s="488"/>
      <c r="I261" s="490"/>
      <c r="J261" s="488"/>
      <c r="K261" s="490"/>
    </row>
    <row r="262" spans="1:11" x14ac:dyDescent="0.25">
      <c r="A262" s="38" t="s">
        <v>62</v>
      </c>
      <c r="B262" s="347" t="s">
        <v>23</v>
      </c>
      <c r="C262" s="8"/>
      <c r="D262" s="108"/>
      <c r="E262" s="108"/>
      <c r="F262" s="108"/>
      <c r="G262" s="108"/>
      <c r="H262" s="107"/>
      <c r="I262" s="460"/>
      <c r="J262" s="318"/>
      <c r="K262" s="460"/>
    </row>
    <row r="263" spans="1:11" x14ac:dyDescent="0.25">
      <c r="A263" s="38" t="s">
        <v>40</v>
      </c>
      <c r="B263" s="347" t="s">
        <v>162</v>
      </c>
      <c r="C263" s="8"/>
      <c r="D263" s="108"/>
      <c r="E263" s="108"/>
      <c r="F263" s="108"/>
      <c r="G263" s="108"/>
      <c r="H263" s="107"/>
      <c r="I263" s="460"/>
      <c r="J263" s="318"/>
      <c r="K263" s="460"/>
    </row>
    <row r="264" spans="1:11" x14ac:dyDescent="0.25">
      <c r="A264" s="38">
        <v>1</v>
      </c>
      <c r="B264" s="347" t="s">
        <v>2737</v>
      </c>
      <c r="C264" s="8"/>
      <c r="D264" s="108"/>
      <c r="E264" s="108"/>
      <c r="F264" s="108"/>
      <c r="G264" s="108"/>
      <c r="H264" s="107"/>
      <c r="I264" s="460"/>
      <c r="J264" s="318"/>
      <c r="K264" s="460"/>
    </row>
    <row r="265" spans="1:11" ht="30" x14ac:dyDescent="0.25">
      <c r="A265" s="21" t="s">
        <v>67</v>
      </c>
      <c r="B265" s="70"/>
      <c r="C265" s="16" t="s">
        <v>1935</v>
      </c>
      <c r="D265" s="103" t="s">
        <v>28</v>
      </c>
      <c r="E265" s="57"/>
      <c r="F265" s="103" t="s">
        <v>350</v>
      </c>
      <c r="G265" s="103" t="s">
        <v>446</v>
      </c>
      <c r="H265" s="103" t="s">
        <v>1786</v>
      </c>
      <c r="I265" s="460">
        <f t="shared" ref="I265:I268" si="20">3/27/45</f>
        <v>2.4691358024691358E-3</v>
      </c>
      <c r="J265" s="318">
        <v>5</v>
      </c>
      <c r="K265" s="460">
        <f t="shared" ref="K265:K328" si="21">I265/J265</f>
        <v>4.9382716049382717E-4</v>
      </c>
    </row>
    <row r="266" spans="1:11" ht="90" x14ac:dyDescent="0.25">
      <c r="A266" s="21" t="s">
        <v>80</v>
      </c>
      <c r="B266" s="70"/>
      <c r="C266" s="16" t="s">
        <v>1936</v>
      </c>
      <c r="D266" s="103" t="s">
        <v>28</v>
      </c>
      <c r="E266" s="55"/>
      <c r="F266" s="103" t="s">
        <v>350</v>
      </c>
      <c r="G266" s="103" t="s">
        <v>446</v>
      </c>
      <c r="H266" s="103" t="s">
        <v>2812</v>
      </c>
      <c r="I266" s="460">
        <f t="shared" si="20"/>
        <v>2.4691358024691358E-3</v>
      </c>
      <c r="J266" s="318">
        <v>5</v>
      </c>
      <c r="K266" s="460">
        <f t="shared" si="21"/>
        <v>4.9382716049382717E-4</v>
      </c>
    </row>
    <row r="267" spans="1:11" x14ac:dyDescent="0.25">
      <c r="A267" s="38">
        <v>2</v>
      </c>
      <c r="B267" s="347" t="s">
        <v>2738</v>
      </c>
      <c r="C267" s="8"/>
      <c r="D267" s="108"/>
      <c r="E267" s="108"/>
      <c r="F267" s="108"/>
      <c r="G267" s="108"/>
      <c r="H267" s="107"/>
      <c r="I267" s="460"/>
      <c r="J267" s="318"/>
      <c r="K267" s="460"/>
    </row>
    <row r="268" spans="1:11" ht="30" x14ac:dyDescent="0.25">
      <c r="A268" s="21" t="s">
        <v>32</v>
      </c>
      <c r="B268" s="70"/>
      <c r="C268" s="16" t="s">
        <v>1937</v>
      </c>
      <c r="D268" s="103" t="s">
        <v>28</v>
      </c>
      <c r="E268" s="55"/>
      <c r="F268" s="103" t="s">
        <v>350</v>
      </c>
      <c r="G268" s="103" t="s">
        <v>446</v>
      </c>
      <c r="H268" s="103" t="s">
        <v>1786</v>
      </c>
      <c r="I268" s="460">
        <f t="shared" si="20"/>
        <v>2.4691358024691358E-3</v>
      </c>
      <c r="J268" s="318">
        <v>5</v>
      </c>
      <c r="K268" s="460">
        <f t="shared" si="21"/>
        <v>4.9382716049382717E-4</v>
      </c>
    </row>
    <row r="269" spans="1:11" x14ac:dyDescent="0.25">
      <c r="A269" s="38">
        <v>3</v>
      </c>
      <c r="B269" s="347" t="s">
        <v>2739</v>
      </c>
      <c r="C269" s="8"/>
      <c r="D269" s="108"/>
      <c r="E269" s="108"/>
      <c r="F269" s="108"/>
      <c r="G269" s="108"/>
      <c r="H269" s="107"/>
      <c r="I269" s="460"/>
      <c r="J269" s="318"/>
      <c r="K269" s="460"/>
    </row>
    <row r="270" spans="1:11" ht="30" x14ac:dyDescent="0.25">
      <c r="A270" s="21" t="s">
        <v>103</v>
      </c>
      <c r="B270" s="70"/>
      <c r="C270" s="16" t="s">
        <v>1938</v>
      </c>
      <c r="D270" s="55"/>
      <c r="E270" s="103" t="s">
        <v>28</v>
      </c>
      <c r="F270" s="103" t="s">
        <v>350</v>
      </c>
      <c r="G270" s="103" t="s">
        <v>1061</v>
      </c>
      <c r="H270" s="103" t="s">
        <v>1786</v>
      </c>
      <c r="I270" s="460">
        <f>4*3/27/45</f>
        <v>9.876543209876543E-3</v>
      </c>
      <c r="J270" s="318">
        <v>5</v>
      </c>
      <c r="K270" s="460">
        <f t="shared" si="21"/>
        <v>1.9753086419753087E-3</v>
      </c>
    </row>
    <row r="271" spans="1:11" x14ac:dyDescent="0.25">
      <c r="A271" s="38" t="s">
        <v>50</v>
      </c>
      <c r="B271" s="347" t="s">
        <v>401</v>
      </c>
      <c r="C271" s="8"/>
      <c r="D271" s="108"/>
      <c r="E271" s="108"/>
      <c r="F271" s="108"/>
      <c r="G271" s="108"/>
      <c r="H271" s="107"/>
      <c r="I271" s="460"/>
      <c r="J271" s="318"/>
      <c r="K271" s="460"/>
    </row>
    <row r="272" spans="1:11" x14ac:dyDescent="0.25">
      <c r="A272" s="38">
        <v>1</v>
      </c>
      <c r="B272" s="347" t="s">
        <v>2737</v>
      </c>
      <c r="C272" s="8"/>
      <c r="D272" s="108"/>
      <c r="E272" s="108"/>
      <c r="F272" s="108"/>
      <c r="G272" s="108"/>
      <c r="H272" s="107"/>
      <c r="I272" s="460"/>
      <c r="J272" s="318"/>
      <c r="K272" s="460"/>
    </row>
    <row r="273" spans="1:11" ht="60" x14ac:dyDescent="0.25">
      <c r="A273" s="21" t="s">
        <v>67</v>
      </c>
      <c r="B273" s="70"/>
      <c r="C273" s="16" t="s">
        <v>1939</v>
      </c>
      <c r="D273" s="103" t="s">
        <v>28</v>
      </c>
      <c r="E273" s="55"/>
      <c r="F273" s="103" t="s">
        <v>350</v>
      </c>
      <c r="G273" s="103" t="s">
        <v>446</v>
      </c>
      <c r="H273" s="103" t="s">
        <v>2813</v>
      </c>
      <c r="I273" s="460">
        <f t="shared" ref="I273:I335" si="22">3/27/45</f>
        <v>2.4691358024691358E-3</v>
      </c>
      <c r="J273" s="318">
        <v>5</v>
      </c>
      <c r="K273" s="460">
        <f t="shared" si="21"/>
        <v>4.9382716049382717E-4</v>
      </c>
    </row>
    <row r="274" spans="1:11" x14ac:dyDescent="0.25">
      <c r="A274" s="38">
        <v>2</v>
      </c>
      <c r="B274" s="347" t="s">
        <v>2740</v>
      </c>
      <c r="C274" s="8"/>
      <c r="D274" s="108"/>
      <c r="E274" s="108"/>
      <c r="F274" s="108"/>
      <c r="G274" s="108"/>
      <c r="H274" s="107"/>
      <c r="I274" s="460"/>
      <c r="J274" s="318"/>
      <c r="K274" s="460"/>
    </row>
    <row r="275" spans="1:11" ht="30" x14ac:dyDescent="0.25">
      <c r="A275" s="21" t="s">
        <v>32</v>
      </c>
      <c r="B275" s="70"/>
      <c r="C275" s="16" t="s">
        <v>1940</v>
      </c>
      <c r="D275" s="103" t="s">
        <v>28</v>
      </c>
      <c r="E275" s="55"/>
      <c r="F275" s="103" t="s">
        <v>350</v>
      </c>
      <c r="G275" s="103" t="s">
        <v>446</v>
      </c>
      <c r="H275" s="103" t="s">
        <v>1786</v>
      </c>
      <c r="I275" s="460">
        <f t="shared" si="22"/>
        <v>2.4691358024691358E-3</v>
      </c>
      <c r="J275" s="318">
        <v>5</v>
      </c>
      <c r="K275" s="460">
        <f t="shared" si="21"/>
        <v>4.9382716049382717E-4</v>
      </c>
    </row>
    <row r="276" spans="1:11" ht="30" x14ac:dyDescent="0.25">
      <c r="A276" s="21" t="s">
        <v>90</v>
      </c>
      <c r="B276" s="70"/>
      <c r="C276" s="16" t="s">
        <v>1941</v>
      </c>
      <c r="D276" s="103" t="s">
        <v>28</v>
      </c>
      <c r="E276" s="55"/>
      <c r="F276" s="103" t="s">
        <v>350</v>
      </c>
      <c r="G276" s="103" t="s">
        <v>446</v>
      </c>
      <c r="H276" s="103" t="s">
        <v>1786</v>
      </c>
      <c r="I276" s="460">
        <f t="shared" si="22"/>
        <v>2.4691358024691358E-3</v>
      </c>
      <c r="J276" s="318">
        <v>5</v>
      </c>
      <c r="K276" s="460">
        <f t="shared" si="21"/>
        <v>4.9382716049382717E-4</v>
      </c>
    </row>
    <row r="277" spans="1:11" ht="30" x14ac:dyDescent="0.25">
      <c r="A277" s="21" t="s">
        <v>94</v>
      </c>
      <c r="B277" s="70"/>
      <c r="C277" s="16" t="s">
        <v>1942</v>
      </c>
      <c r="D277" s="103" t="s">
        <v>28</v>
      </c>
      <c r="E277" s="55"/>
      <c r="F277" s="103" t="s">
        <v>350</v>
      </c>
      <c r="G277" s="103" t="s">
        <v>446</v>
      </c>
      <c r="H277" s="103" t="s">
        <v>1786</v>
      </c>
      <c r="I277" s="460">
        <f t="shared" si="22"/>
        <v>2.4691358024691358E-3</v>
      </c>
      <c r="J277" s="318">
        <v>5</v>
      </c>
      <c r="K277" s="460">
        <f t="shared" si="21"/>
        <v>4.9382716049382717E-4</v>
      </c>
    </row>
    <row r="278" spans="1:11" x14ac:dyDescent="0.25">
      <c r="A278" s="38">
        <v>3</v>
      </c>
      <c r="B278" s="347" t="s">
        <v>2741</v>
      </c>
      <c r="C278" s="8"/>
      <c r="D278" s="108"/>
      <c r="E278" s="108"/>
      <c r="F278" s="108"/>
      <c r="G278" s="108"/>
      <c r="H278" s="107"/>
      <c r="I278" s="460"/>
      <c r="J278" s="318"/>
      <c r="K278" s="460"/>
    </row>
    <row r="279" spans="1:11" ht="30" x14ac:dyDescent="0.25">
      <c r="A279" s="21" t="s">
        <v>103</v>
      </c>
      <c r="B279" s="70"/>
      <c r="C279" s="16" t="s">
        <v>1943</v>
      </c>
      <c r="D279" s="103" t="s">
        <v>28</v>
      </c>
      <c r="E279" s="55"/>
      <c r="F279" s="103" t="s">
        <v>350</v>
      </c>
      <c r="G279" s="103" t="s">
        <v>446</v>
      </c>
      <c r="H279" s="103" t="s">
        <v>1786</v>
      </c>
      <c r="I279" s="460">
        <f t="shared" si="22"/>
        <v>2.4691358024691358E-3</v>
      </c>
      <c r="J279" s="318">
        <v>5</v>
      </c>
      <c r="K279" s="460">
        <f t="shared" si="21"/>
        <v>4.9382716049382717E-4</v>
      </c>
    </row>
    <row r="280" spans="1:11" x14ac:dyDescent="0.25">
      <c r="A280" s="38">
        <v>4</v>
      </c>
      <c r="B280" s="347" t="s">
        <v>2739</v>
      </c>
      <c r="C280" s="8"/>
      <c r="D280" s="108"/>
      <c r="E280" s="108"/>
      <c r="F280" s="108"/>
      <c r="G280" s="108"/>
      <c r="H280" s="107"/>
      <c r="I280" s="460"/>
      <c r="J280" s="318"/>
      <c r="K280" s="460"/>
    </row>
    <row r="281" spans="1:11" ht="30" x14ac:dyDescent="0.25">
      <c r="A281" s="21" t="s">
        <v>198</v>
      </c>
      <c r="B281" s="70"/>
      <c r="C281" s="16" t="s">
        <v>1944</v>
      </c>
      <c r="D281" s="103" t="s">
        <v>28</v>
      </c>
      <c r="E281" s="55"/>
      <c r="F281" s="103" t="s">
        <v>350</v>
      </c>
      <c r="G281" s="103" t="s">
        <v>446</v>
      </c>
      <c r="H281" s="103" t="s">
        <v>1786</v>
      </c>
      <c r="I281" s="460">
        <f t="shared" si="22"/>
        <v>2.4691358024691358E-3</v>
      </c>
      <c r="J281" s="318">
        <v>5</v>
      </c>
      <c r="K281" s="460">
        <f t="shared" si="21"/>
        <v>4.9382716049382717E-4</v>
      </c>
    </row>
    <row r="282" spans="1:11" x14ac:dyDescent="0.25">
      <c r="A282" s="38">
        <v>5</v>
      </c>
      <c r="B282" s="347" t="s">
        <v>2742</v>
      </c>
      <c r="C282" s="8"/>
      <c r="D282" s="108"/>
      <c r="E282" s="108"/>
      <c r="F282" s="108"/>
      <c r="G282" s="108"/>
      <c r="H282" s="107"/>
      <c r="I282" s="460"/>
      <c r="J282" s="318"/>
      <c r="K282" s="460"/>
    </row>
    <row r="283" spans="1:11" ht="30" x14ac:dyDescent="0.25">
      <c r="A283" s="21" t="s">
        <v>211</v>
      </c>
      <c r="B283" s="70"/>
      <c r="C283" s="16" t="s">
        <v>1945</v>
      </c>
      <c r="D283" s="103" t="s">
        <v>28</v>
      </c>
      <c r="E283" s="55"/>
      <c r="F283" s="103" t="s">
        <v>350</v>
      </c>
      <c r="G283" s="103" t="s">
        <v>446</v>
      </c>
      <c r="H283" s="103" t="s">
        <v>1786</v>
      </c>
      <c r="I283" s="460">
        <f t="shared" si="22"/>
        <v>2.4691358024691358E-3</v>
      </c>
      <c r="J283" s="318">
        <v>5</v>
      </c>
      <c r="K283" s="460">
        <f t="shared" si="21"/>
        <v>4.9382716049382717E-4</v>
      </c>
    </row>
    <row r="284" spans="1:11" ht="30" x14ac:dyDescent="0.25">
      <c r="A284" s="21" t="s">
        <v>214</v>
      </c>
      <c r="B284" s="70"/>
      <c r="C284" s="16" t="s">
        <v>1946</v>
      </c>
      <c r="D284" s="103" t="s">
        <v>28</v>
      </c>
      <c r="E284" s="55"/>
      <c r="F284" s="103" t="s">
        <v>350</v>
      </c>
      <c r="G284" s="103" t="s">
        <v>446</v>
      </c>
      <c r="H284" s="103" t="s">
        <v>1786</v>
      </c>
      <c r="I284" s="460">
        <f t="shared" si="22"/>
        <v>2.4691358024691358E-3</v>
      </c>
      <c r="J284" s="318">
        <v>5</v>
      </c>
      <c r="K284" s="460">
        <f t="shared" si="21"/>
        <v>4.9382716049382717E-4</v>
      </c>
    </row>
    <row r="285" spans="1:11" ht="30" x14ac:dyDescent="0.25">
      <c r="A285" s="21" t="s">
        <v>217</v>
      </c>
      <c r="B285" s="70"/>
      <c r="C285" s="16" t="s">
        <v>1947</v>
      </c>
      <c r="D285" s="103" t="s">
        <v>28</v>
      </c>
      <c r="E285" s="55"/>
      <c r="F285" s="103" t="s">
        <v>350</v>
      </c>
      <c r="G285" s="103" t="s">
        <v>446</v>
      </c>
      <c r="H285" s="103" t="s">
        <v>1786</v>
      </c>
      <c r="I285" s="460">
        <f t="shared" si="22"/>
        <v>2.4691358024691358E-3</v>
      </c>
      <c r="J285" s="318">
        <v>5</v>
      </c>
      <c r="K285" s="460">
        <f t="shared" si="21"/>
        <v>4.9382716049382717E-4</v>
      </c>
    </row>
    <row r="286" spans="1:11" ht="30" x14ac:dyDescent="0.25">
      <c r="A286" s="21" t="s">
        <v>220</v>
      </c>
      <c r="B286" s="70"/>
      <c r="C286" s="16" t="s">
        <v>1948</v>
      </c>
      <c r="D286" s="103" t="s">
        <v>28</v>
      </c>
      <c r="E286" s="55"/>
      <c r="F286" s="103" t="s">
        <v>350</v>
      </c>
      <c r="G286" s="103" t="s">
        <v>446</v>
      </c>
      <c r="H286" s="103" t="s">
        <v>1786</v>
      </c>
      <c r="I286" s="460">
        <f t="shared" si="22"/>
        <v>2.4691358024691358E-3</v>
      </c>
      <c r="J286" s="318">
        <v>5</v>
      </c>
      <c r="K286" s="460">
        <f t="shared" si="21"/>
        <v>4.9382716049382717E-4</v>
      </c>
    </row>
    <row r="287" spans="1:11" x14ac:dyDescent="0.25">
      <c r="A287" s="38">
        <v>6</v>
      </c>
      <c r="B287" s="347" t="s">
        <v>2743</v>
      </c>
      <c r="C287" s="8"/>
      <c r="D287" s="108"/>
      <c r="E287" s="108"/>
      <c r="F287" s="108"/>
      <c r="G287" s="108"/>
      <c r="H287" s="107"/>
      <c r="I287" s="460"/>
      <c r="J287" s="318"/>
      <c r="K287" s="460"/>
    </row>
    <row r="288" spans="1:11" ht="30" x14ac:dyDescent="0.25">
      <c r="A288" s="21" t="s">
        <v>154</v>
      </c>
      <c r="B288" s="70"/>
      <c r="C288" s="16" t="s">
        <v>1949</v>
      </c>
      <c r="D288" s="103" t="s">
        <v>28</v>
      </c>
      <c r="E288" s="55"/>
      <c r="F288" s="103" t="s">
        <v>350</v>
      </c>
      <c r="G288" s="103" t="s">
        <v>446</v>
      </c>
      <c r="H288" s="103" t="s">
        <v>1798</v>
      </c>
      <c r="I288" s="460">
        <f t="shared" si="22"/>
        <v>2.4691358024691358E-3</v>
      </c>
      <c r="J288" s="318">
        <v>5</v>
      </c>
      <c r="K288" s="460">
        <f t="shared" si="21"/>
        <v>4.9382716049382717E-4</v>
      </c>
    </row>
    <row r="289" spans="1:11" x14ac:dyDescent="0.25">
      <c r="A289" s="38">
        <v>7</v>
      </c>
      <c r="B289" s="347" t="s">
        <v>2744</v>
      </c>
      <c r="C289" s="8"/>
      <c r="D289" s="108"/>
      <c r="E289" s="108"/>
      <c r="F289" s="108"/>
      <c r="G289" s="108"/>
      <c r="H289" s="107"/>
      <c r="I289" s="460"/>
      <c r="J289" s="318"/>
      <c r="K289" s="460"/>
    </row>
    <row r="290" spans="1:11" ht="30" x14ac:dyDescent="0.25">
      <c r="A290" s="21" t="s">
        <v>232</v>
      </c>
      <c r="B290" s="70"/>
      <c r="C290" s="16" t="s">
        <v>1950</v>
      </c>
      <c r="D290" s="103" t="s">
        <v>28</v>
      </c>
      <c r="E290" s="55"/>
      <c r="F290" s="103" t="s">
        <v>350</v>
      </c>
      <c r="G290" s="103" t="s">
        <v>446</v>
      </c>
      <c r="H290" s="103" t="s">
        <v>1798</v>
      </c>
      <c r="I290" s="460">
        <f t="shared" si="22"/>
        <v>2.4691358024691358E-3</v>
      </c>
      <c r="J290" s="318">
        <v>5</v>
      </c>
      <c r="K290" s="460">
        <f t="shared" si="21"/>
        <v>4.9382716049382717E-4</v>
      </c>
    </row>
    <row r="291" spans="1:11" x14ac:dyDescent="0.25">
      <c r="A291" s="38">
        <v>8</v>
      </c>
      <c r="B291" s="347" t="s">
        <v>2745</v>
      </c>
      <c r="C291" s="8"/>
      <c r="D291" s="108"/>
      <c r="E291" s="108"/>
      <c r="F291" s="108"/>
      <c r="G291" s="108"/>
      <c r="H291" s="107"/>
      <c r="I291" s="460"/>
      <c r="J291" s="318"/>
      <c r="K291" s="460"/>
    </row>
    <row r="292" spans="1:11" ht="30" x14ac:dyDescent="0.25">
      <c r="A292" s="21" t="s">
        <v>242</v>
      </c>
      <c r="B292" s="70"/>
      <c r="C292" s="16" t="s">
        <v>1951</v>
      </c>
      <c r="D292" s="103" t="s">
        <v>28</v>
      </c>
      <c r="E292" s="55"/>
      <c r="F292" s="103" t="s">
        <v>350</v>
      </c>
      <c r="G292" s="103" t="s">
        <v>446</v>
      </c>
      <c r="H292" s="103" t="s">
        <v>1798</v>
      </c>
      <c r="I292" s="460">
        <f t="shared" si="22"/>
        <v>2.4691358024691358E-3</v>
      </c>
      <c r="J292" s="318">
        <v>5</v>
      </c>
      <c r="K292" s="460">
        <f t="shared" si="21"/>
        <v>4.9382716049382717E-4</v>
      </c>
    </row>
    <row r="293" spans="1:11" x14ac:dyDescent="0.25">
      <c r="A293" s="38">
        <v>9</v>
      </c>
      <c r="B293" s="347" t="s">
        <v>2746</v>
      </c>
      <c r="C293" s="8"/>
      <c r="D293" s="108"/>
      <c r="E293" s="108"/>
      <c r="F293" s="108"/>
      <c r="G293" s="108"/>
      <c r="H293" s="107"/>
      <c r="I293" s="460"/>
      <c r="J293" s="318"/>
      <c r="K293" s="460"/>
    </row>
    <row r="294" spans="1:11" ht="30" x14ac:dyDescent="0.25">
      <c r="A294" s="21" t="s">
        <v>246</v>
      </c>
      <c r="B294" s="70"/>
      <c r="C294" s="16" t="s">
        <v>1952</v>
      </c>
      <c r="D294" s="103" t="s">
        <v>28</v>
      </c>
      <c r="E294" s="55"/>
      <c r="F294" s="103" t="s">
        <v>350</v>
      </c>
      <c r="G294" s="103" t="s">
        <v>446</v>
      </c>
      <c r="H294" s="103" t="s">
        <v>1798</v>
      </c>
      <c r="I294" s="460">
        <f t="shared" si="22"/>
        <v>2.4691358024691358E-3</v>
      </c>
      <c r="J294" s="318">
        <v>5</v>
      </c>
      <c r="K294" s="460">
        <f t="shared" si="21"/>
        <v>4.9382716049382717E-4</v>
      </c>
    </row>
    <row r="295" spans="1:11" x14ac:dyDescent="0.25">
      <c r="A295" s="38">
        <v>10</v>
      </c>
      <c r="B295" s="347" t="s">
        <v>2747</v>
      </c>
      <c r="C295" s="8"/>
      <c r="D295" s="108"/>
      <c r="E295" s="108"/>
      <c r="F295" s="108"/>
      <c r="G295" s="108"/>
      <c r="H295" s="107"/>
      <c r="I295" s="460"/>
      <c r="J295" s="318"/>
      <c r="K295" s="460"/>
    </row>
    <row r="296" spans="1:11" ht="30" x14ac:dyDescent="0.25">
      <c r="A296" s="21" t="s">
        <v>1146</v>
      </c>
      <c r="B296" s="70"/>
      <c r="C296" s="16" t="s">
        <v>1953</v>
      </c>
      <c r="D296" s="103" t="s">
        <v>28</v>
      </c>
      <c r="E296" s="55"/>
      <c r="F296" s="103" t="s">
        <v>350</v>
      </c>
      <c r="G296" s="103" t="s">
        <v>446</v>
      </c>
      <c r="H296" s="103" t="s">
        <v>1798</v>
      </c>
      <c r="I296" s="460">
        <f t="shared" si="22"/>
        <v>2.4691358024691358E-3</v>
      </c>
      <c r="J296" s="318">
        <v>5</v>
      </c>
      <c r="K296" s="460">
        <f t="shared" si="21"/>
        <v>4.9382716049382717E-4</v>
      </c>
    </row>
    <row r="297" spans="1:11" x14ac:dyDescent="0.25">
      <c r="A297" s="38">
        <v>11</v>
      </c>
      <c r="B297" s="347" t="s">
        <v>2748</v>
      </c>
      <c r="C297" s="8"/>
      <c r="D297" s="108"/>
      <c r="E297" s="108"/>
      <c r="F297" s="108"/>
      <c r="G297" s="108"/>
      <c r="H297" s="107"/>
      <c r="I297" s="460"/>
      <c r="J297" s="318"/>
      <c r="K297" s="460"/>
    </row>
    <row r="298" spans="1:11" ht="30" x14ac:dyDescent="0.25">
      <c r="A298" s="21" t="s">
        <v>1151</v>
      </c>
      <c r="B298" s="70"/>
      <c r="C298" s="16" t="s">
        <v>1954</v>
      </c>
      <c r="D298" s="103" t="s">
        <v>28</v>
      </c>
      <c r="E298" s="55"/>
      <c r="F298" s="103" t="s">
        <v>350</v>
      </c>
      <c r="G298" s="103" t="s">
        <v>446</v>
      </c>
      <c r="H298" s="103" t="s">
        <v>1798</v>
      </c>
      <c r="I298" s="460">
        <f t="shared" si="22"/>
        <v>2.4691358024691358E-3</v>
      </c>
      <c r="J298" s="318">
        <v>5</v>
      </c>
      <c r="K298" s="460">
        <f t="shared" si="21"/>
        <v>4.9382716049382717E-4</v>
      </c>
    </row>
    <row r="299" spans="1:11" x14ac:dyDescent="0.25">
      <c r="A299" s="38">
        <v>12</v>
      </c>
      <c r="B299" s="347" t="s">
        <v>2749</v>
      </c>
      <c r="C299" s="8"/>
      <c r="D299" s="108"/>
      <c r="E299" s="108"/>
      <c r="F299" s="108"/>
      <c r="G299" s="108"/>
      <c r="H299" s="107"/>
      <c r="I299" s="460"/>
      <c r="J299" s="318"/>
      <c r="K299" s="460"/>
    </row>
    <row r="300" spans="1:11" ht="30" x14ac:dyDescent="0.25">
      <c r="A300" s="21" t="s">
        <v>1536</v>
      </c>
      <c r="B300" s="70"/>
      <c r="C300" s="16" t="s">
        <v>1955</v>
      </c>
      <c r="D300" s="103" t="s">
        <v>28</v>
      </c>
      <c r="E300" s="55"/>
      <c r="F300" s="103" t="s">
        <v>350</v>
      </c>
      <c r="G300" s="103" t="s">
        <v>446</v>
      </c>
      <c r="H300" s="103" t="s">
        <v>1798</v>
      </c>
      <c r="I300" s="460">
        <f t="shared" si="22"/>
        <v>2.4691358024691358E-3</v>
      </c>
      <c r="J300" s="318">
        <v>5</v>
      </c>
      <c r="K300" s="460">
        <f t="shared" si="21"/>
        <v>4.9382716049382717E-4</v>
      </c>
    </row>
    <row r="301" spans="1:11" x14ac:dyDescent="0.25">
      <c r="A301" s="38">
        <v>13</v>
      </c>
      <c r="B301" s="347" t="s">
        <v>2750</v>
      </c>
      <c r="C301" s="8"/>
      <c r="D301" s="108"/>
      <c r="E301" s="108"/>
      <c r="F301" s="108"/>
      <c r="G301" s="108"/>
      <c r="H301" s="107"/>
      <c r="I301" s="460"/>
      <c r="J301" s="318"/>
      <c r="K301" s="460"/>
    </row>
    <row r="302" spans="1:11" ht="30" x14ac:dyDescent="0.25">
      <c r="A302" s="21" t="s">
        <v>1862</v>
      </c>
      <c r="B302" s="70"/>
      <c r="C302" s="16" t="s">
        <v>1956</v>
      </c>
      <c r="D302" s="103" t="s">
        <v>28</v>
      </c>
      <c r="E302" s="55"/>
      <c r="F302" s="103" t="s">
        <v>350</v>
      </c>
      <c r="G302" s="103" t="s">
        <v>446</v>
      </c>
      <c r="H302" s="103" t="s">
        <v>1798</v>
      </c>
      <c r="I302" s="460">
        <f t="shared" si="22"/>
        <v>2.4691358024691358E-3</v>
      </c>
      <c r="J302" s="318">
        <v>5</v>
      </c>
      <c r="K302" s="460">
        <f t="shared" si="21"/>
        <v>4.9382716049382717E-4</v>
      </c>
    </row>
    <row r="303" spans="1:11" x14ac:dyDescent="0.25">
      <c r="A303" s="38">
        <v>14</v>
      </c>
      <c r="B303" s="347" t="s">
        <v>2751</v>
      </c>
      <c r="C303" s="8"/>
      <c r="D303" s="108"/>
      <c r="E303" s="108"/>
      <c r="F303" s="108"/>
      <c r="G303" s="108"/>
      <c r="H303" s="107"/>
      <c r="I303" s="460"/>
      <c r="J303" s="318"/>
      <c r="K303" s="460"/>
    </row>
    <row r="304" spans="1:11" ht="30" x14ac:dyDescent="0.25">
      <c r="A304" s="21" t="s">
        <v>1867</v>
      </c>
      <c r="B304" s="70"/>
      <c r="C304" s="16" t="s">
        <v>1957</v>
      </c>
      <c r="D304" s="103" t="s">
        <v>28</v>
      </c>
      <c r="E304" s="55"/>
      <c r="F304" s="103" t="s">
        <v>350</v>
      </c>
      <c r="G304" s="103" t="s">
        <v>446</v>
      </c>
      <c r="H304" s="103" t="s">
        <v>1798</v>
      </c>
      <c r="I304" s="460">
        <f t="shared" si="22"/>
        <v>2.4691358024691358E-3</v>
      </c>
      <c r="J304" s="318">
        <v>5</v>
      </c>
      <c r="K304" s="460">
        <f t="shared" si="21"/>
        <v>4.9382716049382717E-4</v>
      </c>
    </row>
    <row r="305" spans="1:11" x14ac:dyDescent="0.25">
      <c r="A305" s="38">
        <v>15</v>
      </c>
      <c r="B305" s="347" t="s">
        <v>2752</v>
      </c>
      <c r="C305" s="8"/>
      <c r="D305" s="108"/>
      <c r="E305" s="108"/>
      <c r="F305" s="108"/>
      <c r="G305" s="108"/>
      <c r="H305" s="107"/>
      <c r="I305" s="460"/>
      <c r="J305" s="318"/>
      <c r="K305" s="460"/>
    </row>
    <row r="306" spans="1:11" ht="30" x14ac:dyDescent="0.25">
      <c r="A306" s="21" t="s">
        <v>1958</v>
      </c>
      <c r="B306" s="70"/>
      <c r="C306" s="16" t="s">
        <v>352</v>
      </c>
      <c r="D306" s="103" t="s">
        <v>28</v>
      </c>
      <c r="E306" s="55"/>
      <c r="F306" s="103" t="s">
        <v>350</v>
      </c>
      <c r="G306" s="103" t="s">
        <v>446</v>
      </c>
      <c r="H306" s="103" t="s">
        <v>1805</v>
      </c>
      <c r="I306" s="460">
        <f t="shared" si="22"/>
        <v>2.4691358024691358E-3</v>
      </c>
      <c r="J306" s="318">
        <v>5</v>
      </c>
      <c r="K306" s="460">
        <f t="shared" si="21"/>
        <v>4.9382716049382717E-4</v>
      </c>
    </row>
    <row r="307" spans="1:11" ht="105" x14ac:dyDescent="0.25">
      <c r="A307" s="21" t="s">
        <v>1959</v>
      </c>
      <c r="B307" s="70"/>
      <c r="C307" s="16" t="s">
        <v>1960</v>
      </c>
      <c r="D307" s="103" t="s">
        <v>28</v>
      </c>
      <c r="E307" s="55"/>
      <c r="F307" s="103" t="s">
        <v>350</v>
      </c>
      <c r="G307" s="103" t="s">
        <v>446</v>
      </c>
      <c r="H307" s="103" t="s">
        <v>2814</v>
      </c>
      <c r="I307" s="460">
        <f t="shared" si="22"/>
        <v>2.4691358024691358E-3</v>
      </c>
      <c r="J307" s="318">
        <v>5</v>
      </c>
      <c r="K307" s="460">
        <f t="shared" si="21"/>
        <v>4.9382716049382717E-4</v>
      </c>
    </row>
    <row r="308" spans="1:11" x14ac:dyDescent="0.25">
      <c r="A308" s="38">
        <v>16</v>
      </c>
      <c r="B308" s="347" t="s">
        <v>2753</v>
      </c>
      <c r="C308" s="8"/>
      <c r="D308" s="108"/>
      <c r="E308" s="108"/>
      <c r="F308" s="108"/>
      <c r="G308" s="108"/>
      <c r="H308" s="107"/>
      <c r="I308" s="460"/>
      <c r="J308" s="318"/>
      <c r="K308" s="460"/>
    </row>
    <row r="309" spans="1:11" ht="30" x14ac:dyDescent="0.25">
      <c r="A309" s="21" t="s">
        <v>1873</v>
      </c>
      <c r="B309" s="70"/>
      <c r="C309" s="16" t="s">
        <v>1961</v>
      </c>
      <c r="D309" s="103" t="s">
        <v>28</v>
      </c>
      <c r="E309" s="55"/>
      <c r="F309" s="103" t="s">
        <v>350</v>
      </c>
      <c r="G309" s="103" t="s">
        <v>446</v>
      </c>
      <c r="H309" s="103" t="s">
        <v>1805</v>
      </c>
      <c r="I309" s="460">
        <f t="shared" si="22"/>
        <v>2.4691358024691358E-3</v>
      </c>
      <c r="J309" s="318">
        <v>5</v>
      </c>
      <c r="K309" s="460">
        <f t="shared" si="21"/>
        <v>4.9382716049382717E-4</v>
      </c>
    </row>
    <row r="310" spans="1:11" x14ac:dyDescent="0.25">
      <c r="A310" s="38">
        <v>17</v>
      </c>
      <c r="B310" s="347" t="s">
        <v>2754</v>
      </c>
      <c r="C310" s="8"/>
      <c r="D310" s="108"/>
      <c r="E310" s="108"/>
      <c r="F310" s="108"/>
      <c r="G310" s="108"/>
      <c r="H310" s="107"/>
      <c r="I310" s="460"/>
      <c r="J310" s="318"/>
      <c r="K310" s="460"/>
    </row>
    <row r="311" spans="1:11" ht="30" x14ac:dyDescent="0.25">
      <c r="A311" s="21" t="s">
        <v>1875</v>
      </c>
      <c r="B311" s="70"/>
      <c r="C311" s="16" t="s">
        <v>1962</v>
      </c>
      <c r="D311" s="103" t="s">
        <v>28</v>
      </c>
      <c r="E311" s="55"/>
      <c r="F311" s="103" t="s">
        <v>350</v>
      </c>
      <c r="G311" s="103" t="s">
        <v>446</v>
      </c>
      <c r="H311" s="103" t="s">
        <v>1805</v>
      </c>
      <c r="I311" s="460">
        <f t="shared" si="22"/>
        <v>2.4691358024691358E-3</v>
      </c>
      <c r="J311" s="318">
        <v>5</v>
      </c>
      <c r="K311" s="460">
        <f t="shared" si="21"/>
        <v>4.9382716049382717E-4</v>
      </c>
    </row>
    <row r="312" spans="1:11" x14ac:dyDescent="0.25">
      <c r="A312" s="38">
        <v>18</v>
      </c>
      <c r="B312" s="347" t="s">
        <v>2755</v>
      </c>
      <c r="C312" s="8"/>
      <c r="D312" s="108"/>
      <c r="E312" s="108"/>
      <c r="F312" s="108"/>
      <c r="G312" s="107"/>
      <c r="H312" s="9"/>
      <c r="I312" s="460"/>
      <c r="J312" s="318"/>
      <c r="K312" s="460"/>
    </row>
    <row r="313" spans="1:11" ht="30" x14ac:dyDescent="0.25">
      <c r="A313" s="21" t="s">
        <v>1879</v>
      </c>
      <c r="B313" s="70"/>
      <c r="C313" s="16" t="s">
        <v>1963</v>
      </c>
      <c r="D313" s="103" t="s">
        <v>28</v>
      </c>
      <c r="E313" s="55"/>
      <c r="F313" s="103" t="s">
        <v>350</v>
      </c>
      <c r="G313" s="103" t="s">
        <v>446</v>
      </c>
      <c r="H313" s="103" t="s">
        <v>1805</v>
      </c>
      <c r="I313" s="460">
        <f t="shared" si="22"/>
        <v>2.4691358024691358E-3</v>
      </c>
      <c r="J313" s="318">
        <v>5</v>
      </c>
      <c r="K313" s="460">
        <f t="shared" si="21"/>
        <v>4.9382716049382717E-4</v>
      </c>
    </row>
    <row r="314" spans="1:11" x14ac:dyDescent="0.25">
      <c r="A314" s="38">
        <v>19</v>
      </c>
      <c r="B314" s="347" t="s">
        <v>2756</v>
      </c>
      <c r="C314" s="8"/>
      <c r="D314" s="108"/>
      <c r="E314" s="108"/>
      <c r="F314" s="108"/>
      <c r="G314" s="108"/>
      <c r="H314" s="107"/>
      <c r="I314" s="460"/>
      <c r="J314" s="318"/>
      <c r="K314" s="460"/>
    </row>
    <row r="315" spans="1:11" ht="30" x14ac:dyDescent="0.25">
      <c r="A315" s="21" t="s">
        <v>1964</v>
      </c>
      <c r="B315" s="70"/>
      <c r="C315" s="16" t="s">
        <v>1965</v>
      </c>
      <c r="D315" s="103" t="s">
        <v>28</v>
      </c>
      <c r="E315" s="55"/>
      <c r="F315" s="103" t="s">
        <v>350</v>
      </c>
      <c r="G315" s="103" t="s">
        <v>446</v>
      </c>
      <c r="H315" s="103" t="s">
        <v>1805</v>
      </c>
      <c r="I315" s="460">
        <f t="shared" si="22"/>
        <v>2.4691358024691358E-3</v>
      </c>
      <c r="J315" s="318">
        <v>5</v>
      </c>
      <c r="K315" s="460">
        <f t="shared" si="21"/>
        <v>4.9382716049382717E-4</v>
      </c>
    </row>
    <row r="316" spans="1:11" ht="30" x14ac:dyDescent="0.25">
      <c r="A316" s="21" t="s">
        <v>1966</v>
      </c>
      <c r="B316" s="70"/>
      <c r="C316" s="16" t="s">
        <v>1967</v>
      </c>
      <c r="D316" s="103" t="s">
        <v>28</v>
      </c>
      <c r="E316" s="55"/>
      <c r="F316" s="103" t="s">
        <v>350</v>
      </c>
      <c r="G316" s="103" t="s">
        <v>446</v>
      </c>
      <c r="H316" s="103" t="s">
        <v>1805</v>
      </c>
      <c r="I316" s="460">
        <f t="shared" si="22"/>
        <v>2.4691358024691358E-3</v>
      </c>
      <c r="J316" s="318">
        <v>5</v>
      </c>
      <c r="K316" s="460">
        <f t="shared" si="21"/>
        <v>4.9382716049382717E-4</v>
      </c>
    </row>
    <row r="317" spans="1:11" x14ac:dyDescent="0.25">
      <c r="A317" s="38">
        <v>20</v>
      </c>
      <c r="B317" s="347" t="s">
        <v>2757</v>
      </c>
      <c r="C317" s="8"/>
      <c r="D317" s="108"/>
      <c r="E317" s="108"/>
      <c r="F317" s="108"/>
      <c r="G317" s="108"/>
      <c r="H317" s="107"/>
      <c r="I317" s="460"/>
      <c r="J317" s="318"/>
      <c r="K317" s="460"/>
    </row>
    <row r="318" spans="1:11" ht="30" x14ac:dyDescent="0.25">
      <c r="A318" s="21" t="s">
        <v>1968</v>
      </c>
      <c r="B318" s="70"/>
      <c r="C318" s="16" t="s">
        <v>1969</v>
      </c>
      <c r="D318" s="103" t="s">
        <v>28</v>
      </c>
      <c r="E318" s="55"/>
      <c r="F318" s="103" t="s">
        <v>350</v>
      </c>
      <c r="G318" s="103" t="s">
        <v>446</v>
      </c>
      <c r="H318" s="103" t="s">
        <v>1805</v>
      </c>
      <c r="I318" s="460">
        <f t="shared" si="22"/>
        <v>2.4691358024691358E-3</v>
      </c>
      <c r="J318" s="318">
        <v>5</v>
      </c>
      <c r="K318" s="460">
        <f t="shared" si="21"/>
        <v>4.9382716049382717E-4</v>
      </c>
    </row>
    <row r="319" spans="1:11" x14ac:dyDescent="0.25">
      <c r="A319" s="38">
        <v>21</v>
      </c>
      <c r="B319" s="347" t="s">
        <v>2758</v>
      </c>
      <c r="C319" s="8"/>
      <c r="D319" s="108"/>
      <c r="E319" s="108"/>
      <c r="F319" s="108"/>
      <c r="G319" s="108"/>
      <c r="H319" s="107"/>
      <c r="I319" s="460"/>
      <c r="J319" s="318"/>
      <c r="K319" s="460"/>
    </row>
    <row r="320" spans="1:11" ht="30" x14ac:dyDescent="0.25">
      <c r="A320" s="21" t="s">
        <v>1884</v>
      </c>
      <c r="B320" s="70"/>
      <c r="C320" s="16" t="s">
        <v>1970</v>
      </c>
      <c r="D320" s="103" t="s">
        <v>28</v>
      </c>
      <c r="E320" s="55"/>
      <c r="F320" s="103" t="s">
        <v>350</v>
      </c>
      <c r="G320" s="103" t="s">
        <v>446</v>
      </c>
      <c r="H320" s="103" t="s">
        <v>1805</v>
      </c>
      <c r="I320" s="460">
        <f t="shared" si="22"/>
        <v>2.4691358024691358E-3</v>
      </c>
      <c r="J320" s="318">
        <v>5</v>
      </c>
      <c r="K320" s="460">
        <f t="shared" si="21"/>
        <v>4.9382716049382717E-4</v>
      </c>
    </row>
    <row r="321" spans="1:11" x14ac:dyDescent="0.25">
      <c r="A321" s="38">
        <v>22</v>
      </c>
      <c r="B321" s="347" t="s">
        <v>2759</v>
      </c>
      <c r="C321" s="8"/>
      <c r="D321" s="108"/>
      <c r="E321" s="108"/>
      <c r="F321" s="108"/>
      <c r="G321" s="108"/>
      <c r="H321" s="107"/>
      <c r="I321" s="460"/>
      <c r="J321" s="318"/>
      <c r="K321" s="460"/>
    </row>
    <row r="322" spans="1:11" ht="30" x14ac:dyDescent="0.25">
      <c r="A322" s="21" t="s">
        <v>1971</v>
      </c>
      <c r="B322" s="70"/>
      <c r="C322" s="16" t="s">
        <v>1972</v>
      </c>
      <c r="D322" s="103" t="s">
        <v>28</v>
      </c>
      <c r="E322" s="55"/>
      <c r="F322" s="103" t="s">
        <v>350</v>
      </c>
      <c r="G322" s="103" t="s">
        <v>446</v>
      </c>
      <c r="H322" s="103" t="s">
        <v>1805</v>
      </c>
      <c r="I322" s="460">
        <f t="shared" si="22"/>
        <v>2.4691358024691358E-3</v>
      </c>
      <c r="J322" s="318">
        <v>5</v>
      </c>
      <c r="K322" s="460">
        <f t="shared" si="21"/>
        <v>4.9382716049382717E-4</v>
      </c>
    </row>
    <row r="323" spans="1:11" x14ac:dyDescent="0.25">
      <c r="A323" s="38">
        <v>23</v>
      </c>
      <c r="B323" s="347" t="s">
        <v>2760</v>
      </c>
      <c r="C323" s="8"/>
      <c r="D323" s="108"/>
      <c r="E323" s="108"/>
      <c r="F323" s="108"/>
      <c r="G323" s="108"/>
      <c r="H323" s="107"/>
      <c r="I323" s="460"/>
      <c r="J323" s="318"/>
      <c r="K323" s="460"/>
    </row>
    <row r="324" spans="1:11" ht="30" x14ac:dyDescent="0.25">
      <c r="A324" s="21" t="s">
        <v>1973</v>
      </c>
      <c r="B324" s="70"/>
      <c r="C324" s="16" t="s">
        <v>1974</v>
      </c>
      <c r="D324" s="103" t="s">
        <v>28</v>
      </c>
      <c r="E324" s="55"/>
      <c r="F324" s="103" t="s">
        <v>350</v>
      </c>
      <c r="G324" s="103" t="s">
        <v>446</v>
      </c>
      <c r="H324" s="103" t="s">
        <v>1805</v>
      </c>
      <c r="I324" s="460">
        <f t="shared" si="22"/>
        <v>2.4691358024691358E-3</v>
      </c>
      <c r="J324" s="318">
        <v>5</v>
      </c>
      <c r="K324" s="460">
        <f t="shared" si="21"/>
        <v>4.9382716049382717E-4</v>
      </c>
    </row>
    <row r="325" spans="1:11" x14ac:dyDescent="0.25">
      <c r="A325" s="38">
        <v>24</v>
      </c>
      <c r="B325" s="347" t="s">
        <v>2761</v>
      </c>
      <c r="C325" s="8"/>
      <c r="D325" s="108"/>
      <c r="E325" s="108"/>
      <c r="F325" s="108"/>
      <c r="G325" s="108"/>
      <c r="H325" s="107"/>
      <c r="I325" s="460"/>
      <c r="J325" s="318"/>
      <c r="K325" s="460"/>
    </row>
    <row r="326" spans="1:11" ht="30" x14ac:dyDescent="0.25">
      <c r="A326" s="21" t="s">
        <v>1975</v>
      </c>
      <c r="B326" s="70"/>
      <c r="C326" s="16" t="s">
        <v>1976</v>
      </c>
      <c r="D326" s="103" t="s">
        <v>28</v>
      </c>
      <c r="E326" s="55"/>
      <c r="F326" s="103" t="s">
        <v>350</v>
      </c>
      <c r="G326" s="103" t="s">
        <v>446</v>
      </c>
      <c r="H326" s="103" t="s">
        <v>1805</v>
      </c>
      <c r="I326" s="460">
        <f t="shared" si="22"/>
        <v>2.4691358024691358E-3</v>
      </c>
      <c r="J326" s="318">
        <v>5</v>
      </c>
      <c r="K326" s="460">
        <f t="shared" si="21"/>
        <v>4.9382716049382717E-4</v>
      </c>
    </row>
    <row r="327" spans="1:11" x14ac:dyDescent="0.25">
      <c r="A327" s="38">
        <v>25</v>
      </c>
      <c r="B327" s="347" t="s">
        <v>2762</v>
      </c>
      <c r="C327" s="8"/>
      <c r="D327" s="108"/>
      <c r="E327" s="108"/>
      <c r="F327" s="108"/>
      <c r="G327" s="108"/>
      <c r="H327" s="107"/>
      <c r="I327" s="460"/>
      <c r="J327" s="318"/>
      <c r="K327" s="460"/>
    </row>
    <row r="328" spans="1:11" ht="30" x14ac:dyDescent="0.25">
      <c r="A328" s="21" t="s">
        <v>1977</v>
      </c>
      <c r="B328" s="70"/>
      <c r="C328" s="16" t="s">
        <v>1978</v>
      </c>
      <c r="D328" s="103" t="s">
        <v>28</v>
      </c>
      <c r="E328" s="55"/>
      <c r="F328" s="103" t="s">
        <v>350</v>
      </c>
      <c r="G328" s="103" t="s">
        <v>446</v>
      </c>
      <c r="H328" s="103" t="s">
        <v>1805</v>
      </c>
      <c r="I328" s="460">
        <f t="shared" si="22"/>
        <v>2.4691358024691358E-3</v>
      </c>
      <c r="J328" s="318">
        <v>5</v>
      </c>
      <c r="K328" s="460">
        <f t="shared" si="21"/>
        <v>4.9382716049382717E-4</v>
      </c>
    </row>
    <row r="329" spans="1:11" x14ac:dyDescent="0.25">
      <c r="A329" s="38">
        <v>26</v>
      </c>
      <c r="B329" s="347" t="s">
        <v>2763</v>
      </c>
      <c r="C329" s="8"/>
      <c r="D329" s="108"/>
      <c r="E329" s="108"/>
      <c r="F329" s="108"/>
      <c r="G329" s="108"/>
      <c r="H329" s="107"/>
      <c r="I329" s="460"/>
      <c r="J329" s="318"/>
      <c r="K329" s="460"/>
    </row>
    <row r="330" spans="1:11" ht="30" x14ac:dyDescent="0.25">
      <c r="A330" s="21" t="s">
        <v>1979</v>
      </c>
      <c r="B330" s="70"/>
      <c r="C330" s="16" t="s">
        <v>1980</v>
      </c>
      <c r="D330" s="103" t="s">
        <v>28</v>
      </c>
      <c r="E330" s="55"/>
      <c r="F330" s="103" t="s">
        <v>350</v>
      </c>
      <c r="G330" s="103" t="s">
        <v>446</v>
      </c>
      <c r="H330" s="103" t="s">
        <v>1805</v>
      </c>
      <c r="I330" s="460">
        <f t="shared" si="22"/>
        <v>2.4691358024691358E-3</v>
      </c>
      <c r="J330" s="318">
        <v>5</v>
      </c>
      <c r="K330" s="460">
        <f t="shared" ref="K330:K345" si="23">I330/J330</f>
        <v>4.9382716049382717E-4</v>
      </c>
    </row>
    <row r="331" spans="1:11" x14ac:dyDescent="0.25">
      <c r="A331" s="38" t="s">
        <v>132</v>
      </c>
      <c r="B331" s="347" t="s">
        <v>255</v>
      </c>
      <c r="C331" s="8"/>
      <c r="D331" s="108"/>
      <c r="E331" s="108"/>
      <c r="F331" s="108"/>
      <c r="G331" s="108"/>
      <c r="H331" s="107"/>
      <c r="I331" s="460"/>
      <c r="J331" s="318"/>
      <c r="K331" s="460"/>
    </row>
    <row r="332" spans="1:11" x14ac:dyDescent="0.25">
      <c r="A332" s="38">
        <v>1</v>
      </c>
      <c r="B332" s="347" t="s">
        <v>2737</v>
      </c>
      <c r="C332" s="8"/>
      <c r="D332" s="108"/>
      <c r="E332" s="108"/>
      <c r="F332" s="108"/>
      <c r="G332" s="108"/>
      <c r="H332" s="107"/>
      <c r="I332" s="460"/>
      <c r="J332" s="318"/>
      <c r="K332" s="460"/>
    </row>
    <row r="333" spans="1:11" ht="90" x14ac:dyDescent="0.25">
      <c r="A333" s="21" t="s">
        <v>67</v>
      </c>
      <c r="B333" s="70"/>
      <c r="C333" s="16" t="s">
        <v>1981</v>
      </c>
      <c r="D333" s="103" t="s">
        <v>28</v>
      </c>
      <c r="E333" s="55"/>
      <c r="F333" s="103" t="s">
        <v>13</v>
      </c>
      <c r="G333" s="103" t="s">
        <v>778</v>
      </c>
      <c r="H333" s="103" t="s">
        <v>2815</v>
      </c>
      <c r="I333" s="460">
        <f t="shared" si="22"/>
        <v>2.4691358024691358E-3</v>
      </c>
      <c r="J333" s="318">
        <v>5</v>
      </c>
      <c r="K333" s="460">
        <f t="shared" si="23"/>
        <v>4.9382716049382717E-4</v>
      </c>
    </row>
    <row r="334" spans="1:11" x14ac:dyDescent="0.25">
      <c r="A334" s="38">
        <v>2</v>
      </c>
      <c r="B334" s="78" t="s">
        <v>1982</v>
      </c>
      <c r="C334" s="35"/>
      <c r="D334" s="114"/>
      <c r="E334" s="114"/>
      <c r="F334" s="114"/>
      <c r="G334" s="114"/>
      <c r="H334" s="126"/>
      <c r="I334" s="460"/>
      <c r="J334" s="318"/>
      <c r="K334" s="460"/>
    </row>
    <row r="335" spans="1:11" ht="30" x14ac:dyDescent="0.25">
      <c r="A335" s="21" t="s">
        <v>32</v>
      </c>
      <c r="B335" s="70"/>
      <c r="C335" s="16" t="s">
        <v>1983</v>
      </c>
      <c r="D335" s="103" t="s">
        <v>28</v>
      </c>
      <c r="E335" s="55"/>
      <c r="F335" s="103" t="s">
        <v>13</v>
      </c>
      <c r="G335" s="103" t="s">
        <v>778</v>
      </c>
      <c r="H335" s="103" t="s">
        <v>1786</v>
      </c>
      <c r="I335" s="460">
        <f t="shared" si="22"/>
        <v>2.4691358024691358E-3</v>
      </c>
      <c r="J335" s="318">
        <v>5</v>
      </c>
      <c r="K335" s="460">
        <f t="shared" si="23"/>
        <v>4.9382716049382717E-4</v>
      </c>
    </row>
    <row r="336" spans="1:11" x14ac:dyDescent="0.25">
      <c r="A336" s="4">
        <v>3</v>
      </c>
      <c r="B336" s="79" t="s">
        <v>1984</v>
      </c>
      <c r="C336" s="36"/>
      <c r="D336" s="115"/>
      <c r="E336" s="115"/>
      <c r="F336" s="115"/>
      <c r="G336" s="115"/>
      <c r="H336" s="127"/>
      <c r="I336" s="460"/>
      <c r="J336" s="318"/>
      <c r="K336" s="460"/>
    </row>
    <row r="337" spans="1:11" ht="30" x14ac:dyDescent="0.25">
      <c r="A337" s="21" t="s">
        <v>103</v>
      </c>
      <c r="B337" s="70"/>
      <c r="C337" s="16" t="s">
        <v>1985</v>
      </c>
      <c r="D337" s="103" t="s">
        <v>28</v>
      </c>
      <c r="E337" s="55"/>
      <c r="F337" s="103" t="s">
        <v>13</v>
      </c>
      <c r="G337" s="128" t="s">
        <v>19</v>
      </c>
      <c r="H337" s="103" t="s">
        <v>1798</v>
      </c>
      <c r="I337" s="460">
        <f t="shared" ref="I337:I345" si="24">3/27/45</f>
        <v>2.4691358024691358E-3</v>
      </c>
      <c r="J337" s="318">
        <v>5</v>
      </c>
      <c r="K337" s="460">
        <f t="shared" si="23"/>
        <v>4.9382716049382717E-4</v>
      </c>
    </row>
    <row r="338" spans="1:11" x14ac:dyDescent="0.25">
      <c r="A338" s="38">
        <v>4</v>
      </c>
      <c r="B338" s="347" t="s">
        <v>2764</v>
      </c>
      <c r="C338" s="8"/>
      <c r="D338" s="108"/>
      <c r="E338" s="108"/>
      <c r="F338" s="108"/>
      <c r="G338" s="108"/>
      <c r="H338" s="107"/>
      <c r="I338" s="460"/>
      <c r="J338" s="318"/>
      <c r="K338" s="460"/>
    </row>
    <row r="339" spans="1:11" ht="30" x14ac:dyDescent="0.25">
      <c r="A339" s="21" t="s">
        <v>198</v>
      </c>
      <c r="B339" s="70"/>
      <c r="C339" s="16" t="s">
        <v>1986</v>
      </c>
      <c r="D339" s="103" t="s">
        <v>28</v>
      </c>
      <c r="E339" s="55"/>
      <c r="F339" s="103" t="s">
        <v>13</v>
      </c>
      <c r="G339" s="103" t="s">
        <v>778</v>
      </c>
      <c r="H339" s="103" t="s">
        <v>1805</v>
      </c>
      <c r="I339" s="460">
        <f t="shared" si="24"/>
        <v>2.4691358024691358E-3</v>
      </c>
      <c r="J339" s="318">
        <v>5</v>
      </c>
      <c r="K339" s="460">
        <f t="shared" si="23"/>
        <v>4.9382716049382717E-4</v>
      </c>
    </row>
    <row r="340" spans="1:11" x14ac:dyDescent="0.25">
      <c r="A340" s="38">
        <v>5</v>
      </c>
      <c r="B340" s="347" t="s">
        <v>2765</v>
      </c>
      <c r="C340" s="8"/>
      <c r="D340" s="108"/>
      <c r="E340" s="108"/>
      <c r="F340" s="108"/>
      <c r="G340" s="108"/>
      <c r="H340" s="107"/>
      <c r="I340" s="460"/>
      <c r="J340" s="318"/>
      <c r="K340" s="460"/>
    </row>
    <row r="341" spans="1:11" ht="30" x14ac:dyDescent="0.25">
      <c r="A341" s="21" t="s">
        <v>211</v>
      </c>
      <c r="B341" s="70"/>
      <c r="C341" s="16" t="s">
        <v>1987</v>
      </c>
      <c r="D341" s="103" t="s">
        <v>28</v>
      </c>
      <c r="E341" s="55"/>
      <c r="F341" s="103" t="s">
        <v>13</v>
      </c>
      <c r="G341" s="103" t="s">
        <v>778</v>
      </c>
      <c r="H341" s="103" t="s">
        <v>1805</v>
      </c>
      <c r="I341" s="460">
        <f t="shared" si="24"/>
        <v>2.4691358024691358E-3</v>
      </c>
      <c r="J341" s="318">
        <v>5</v>
      </c>
      <c r="K341" s="460">
        <f t="shared" si="23"/>
        <v>4.9382716049382717E-4</v>
      </c>
    </row>
    <row r="342" spans="1:11" x14ac:dyDescent="0.25">
      <c r="A342" s="38">
        <v>6</v>
      </c>
      <c r="B342" s="78" t="s">
        <v>1988</v>
      </c>
      <c r="C342" s="35"/>
      <c r="D342" s="114"/>
      <c r="E342" s="114"/>
      <c r="F342" s="114"/>
      <c r="G342" s="114"/>
      <c r="H342" s="126"/>
      <c r="I342" s="460"/>
      <c r="J342" s="318"/>
      <c r="K342" s="460"/>
    </row>
    <row r="343" spans="1:11" ht="30" x14ac:dyDescent="0.25">
      <c r="A343" s="21" t="s">
        <v>154</v>
      </c>
      <c r="B343" s="70"/>
      <c r="C343" s="16" t="s">
        <v>1989</v>
      </c>
      <c r="D343" s="103" t="s">
        <v>28</v>
      </c>
      <c r="E343" s="55"/>
      <c r="F343" s="103" t="s">
        <v>13</v>
      </c>
      <c r="G343" s="128" t="s">
        <v>19</v>
      </c>
      <c r="H343" s="103" t="s">
        <v>1805</v>
      </c>
      <c r="I343" s="460">
        <f t="shared" si="24"/>
        <v>2.4691358024691358E-3</v>
      </c>
      <c r="J343" s="318">
        <v>5</v>
      </c>
      <c r="K343" s="460">
        <f t="shared" si="23"/>
        <v>4.9382716049382717E-4</v>
      </c>
    </row>
    <row r="344" spans="1:11" x14ac:dyDescent="0.25">
      <c r="A344" s="38" t="s">
        <v>66</v>
      </c>
      <c r="B344" s="347" t="s">
        <v>424</v>
      </c>
      <c r="C344" s="8"/>
      <c r="D344" s="108"/>
      <c r="E344" s="108"/>
      <c r="F344" s="108"/>
      <c r="G344" s="108"/>
      <c r="H344" s="107"/>
      <c r="I344" s="460"/>
      <c r="J344" s="318"/>
      <c r="K344" s="460"/>
    </row>
    <row r="345" spans="1:11" ht="30" x14ac:dyDescent="0.25">
      <c r="A345" s="28">
        <v>1</v>
      </c>
      <c r="B345" s="72"/>
      <c r="C345" s="24" t="s">
        <v>425</v>
      </c>
      <c r="D345" s="9" t="s">
        <v>28</v>
      </c>
      <c r="E345" s="3"/>
      <c r="F345" s="9" t="s">
        <v>13</v>
      </c>
      <c r="G345" s="9" t="s">
        <v>778</v>
      </c>
      <c r="H345" s="9" t="s">
        <v>1790</v>
      </c>
      <c r="I345" s="460">
        <f t="shared" si="24"/>
        <v>2.4691358024691358E-3</v>
      </c>
      <c r="J345" s="318">
        <v>5</v>
      </c>
      <c r="K345" s="460">
        <f t="shared" si="23"/>
        <v>4.9382716049382717E-4</v>
      </c>
    </row>
    <row r="347" spans="1:11" x14ac:dyDescent="0.25">
      <c r="A347" s="330" t="s">
        <v>1990</v>
      </c>
      <c r="B347" s="331"/>
      <c r="C347" s="332"/>
      <c r="D347" s="333"/>
      <c r="E347" s="333"/>
      <c r="F347" s="333"/>
      <c r="G347" s="333"/>
      <c r="H347" s="333"/>
      <c r="I347" s="462"/>
      <c r="J347" s="334"/>
      <c r="K347" s="462"/>
    </row>
    <row r="348" spans="1:11" s="424" customFormat="1" ht="30" customHeight="1" x14ac:dyDescent="0.25">
      <c r="A348" s="487" t="s">
        <v>0</v>
      </c>
      <c r="B348" s="487" t="s">
        <v>20</v>
      </c>
      <c r="C348" s="487" t="s">
        <v>1</v>
      </c>
      <c r="D348" s="491" t="s">
        <v>2</v>
      </c>
      <c r="E348" s="492"/>
      <c r="F348" s="487" t="s">
        <v>37</v>
      </c>
      <c r="G348" s="487" t="s">
        <v>38</v>
      </c>
      <c r="H348" s="487" t="s">
        <v>3</v>
      </c>
      <c r="I348" s="489" t="s">
        <v>3193</v>
      </c>
      <c r="J348" s="487" t="s">
        <v>3189</v>
      </c>
      <c r="K348" s="489" t="s">
        <v>3190</v>
      </c>
    </row>
    <row r="349" spans="1:11" s="424" customFormat="1" ht="30" customHeight="1" x14ac:dyDescent="0.25">
      <c r="A349" s="488"/>
      <c r="B349" s="488"/>
      <c r="C349" s="488"/>
      <c r="D349" s="425" t="s">
        <v>39</v>
      </c>
      <c r="E349" s="425" t="s">
        <v>4</v>
      </c>
      <c r="F349" s="488"/>
      <c r="G349" s="488"/>
      <c r="H349" s="488"/>
      <c r="I349" s="490"/>
      <c r="J349" s="488"/>
      <c r="K349" s="490"/>
    </row>
    <row r="350" spans="1:11" x14ac:dyDescent="0.25">
      <c r="A350" s="38">
        <v>1</v>
      </c>
      <c r="B350" s="347" t="s">
        <v>1991</v>
      </c>
      <c r="C350" s="8"/>
      <c r="D350" s="108"/>
      <c r="E350" s="108"/>
      <c r="F350" s="108"/>
      <c r="G350" s="108"/>
      <c r="H350" s="107"/>
      <c r="I350" s="460"/>
      <c r="J350" s="318"/>
      <c r="K350" s="460"/>
    </row>
    <row r="351" spans="1:11" ht="45" x14ac:dyDescent="0.25">
      <c r="A351" s="21" t="s">
        <v>67</v>
      </c>
      <c r="B351" s="74" t="s">
        <v>1992</v>
      </c>
      <c r="C351" s="14" t="s">
        <v>2766</v>
      </c>
      <c r="D351" s="15" t="s">
        <v>28</v>
      </c>
      <c r="E351" s="15"/>
      <c r="F351" s="9" t="s">
        <v>8</v>
      </c>
      <c r="G351" s="15" t="s">
        <v>939</v>
      </c>
      <c r="H351" s="129" t="s">
        <v>1786</v>
      </c>
      <c r="I351" s="460">
        <f>1/27/45</f>
        <v>8.2304526748971192E-4</v>
      </c>
      <c r="J351" s="318">
        <v>5</v>
      </c>
      <c r="K351" s="460">
        <f t="shared" ref="K351:K369" si="25">I351/J351</f>
        <v>1.6460905349794237E-4</v>
      </c>
    </row>
    <row r="352" spans="1:11" ht="30" x14ac:dyDescent="0.25">
      <c r="A352" s="94"/>
      <c r="B352" s="74"/>
      <c r="C352" s="24" t="s">
        <v>1994</v>
      </c>
      <c r="D352" s="9" t="s">
        <v>28</v>
      </c>
      <c r="E352" s="3"/>
      <c r="F352" s="9" t="s">
        <v>1924</v>
      </c>
      <c r="G352" s="15" t="s">
        <v>919</v>
      </c>
      <c r="H352" s="129" t="s">
        <v>1786</v>
      </c>
      <c r="I352" s="460">
        <f t="shared" ref="I352:I369" si="26">1/27/45</f>
        <v>8.2304526748971192E-4</v>
      </c>
      <c r="J352" s="318">
        <v>5</v>
      </c>
      <c r="K352" s="460">
        <f t="shared" si="25"/>
        <v>1.6460905349794237E-4</v>
      </c>
    </row>
    <row r="353" spans="1:11" ht="30" x14ac:dyDescent="0.25">
      <c r="A353" s="94" t="s">
        <v>80</v>
      </c>
      <c r="B353" s="74" t="s">
        <v>1993</v>
      </c>
      <c r="C353" s="24"/>
      <c r="D353" s="9"/>
      <c r="E353" s="3"/>
      <c r="F353" s="9"/>
      <c r="G353" s="15"/>
      <c r="H353" s="129"/>
      <c r="I353" s="460">
        <f t="shared" si="26"/>
        <v>8.2304526748971192E-4</v>
      </c>
      <c r="J353" s="318">
        <v>5</v>
      </c>
      <c r="K353" s="460">
        <f t="shared" si="25"/>
        <v>1.6460905349794237E-4</v>
      </c>
    </row>
    <row r="354" spans="1:11" ht="45" x14ac:dyDescent="0.25">
      <c r="A354" s="21" t="s">
        <v>170</v>
      </c>
      <c r="B354" s="74" t="s">
        <v>1995</v>
      </c>
      <c r="C354" s="14" t="s">
        <v>1996</v>
      </c>
      <c r="D354" s="9" t="s">
        <v>28</v>
      </c>
      <c r="E354" s="3"/>
      <c r="F354" s="9" t="s">
        <v>8</v>
      </c>
      <c r="G354" s="15" t="s">
        <v>939</v>
      </c>
      <c r="H354" s="130" t="s">
        <v>1805</v>
      </c>
      <c r="I354" s="460">
        <f t="shared" si="26"/>
        <v>8.2304526748971192E-4</v>
      </c>
      <c r="J354" s="318">
        <v>5</v>
      </c>
      <c r="K354" s="460">
        <f t="shared" si="25"/>
        <v>1.6460905349794237E-4</v>
      </c>
    </row>
    <row r="355" spans="1:11" x14ac:dyDescent="0.25">
      <c r="A355" s="38">
        <v>2</v>
      </c>
      <c r="B355" s="80" t="s">
        <v>1997</v>
      </c>
      <c r="C355" s="33"/>
      <c r="D355" s="32"/>
      <c r="E355" s="32"/>
      <c r="F355" s="32"/>
      <c r="G355" s="32"/>
      <c r="H355" s="112"/>
      <c r="I355" s="460"/>
      <c r="J355" s="318"/>
      <c r="K355" s="460"/>
    </row>
    <row r="356" spans="1:11" ht="30" x14ac:dyDescent="0.25">
      <c r="A356" s="21" t="s">
        <v>32</v>
      </c>
      <c r="B356" s="74" t="s">
        <v>1998</v>
      </c>
      <c r="C356" s="14" t="s">
        <v>1999</v>
      </c>
      <c r="D356" s="9" t="s">
        <v>28</v>
      </c>
      <c r="E356" s="3"/>
      <c r="F356" s="9" t="s">
        <v>350</v>
      </c>
      <c r="G356" s="15" t="s">
        <v>919</v>
      </c>
      <c r="H356" s="130" t="s">
        <v>1786</v>
      </c>
      <c r="I356" s="460">
        <f t="shared" si="26"/>
        <v>8.2304526748971192E-4</v>
      </c>
      <c r="J356" s="318">
        <v>5</v>
      </c>
      <c r="K356" s="460">
        <f t="shared" si="25"/>
        <v>1.6460905349794237E-4</v>
      </c>
    </row>
    <row r="357" spans="1:11" ht="30" x14ac:dyDescent="0.25">
      <c r="A357" s="21" t="s">
        <v>90</v>
      </c>
      <c r="B357" s="74" t="s">
        <v>2000</v>
      </c>
      <c r="C357" s="14" t="s">
        <v>2001</v>
      </c>
      <c r="D357" s="15" t="s">
        <v>28</v>
      </c>
      <c r="E357" s="3"/>
      <c r="F357" s="15" t="s">
        <v>8</v>
      </c>
      <c r="G357" s="15" t="s">
        <v>812</v>
      </c>
      <c r="H357" s="130" t="s">
        <v>1805</v>
      </c>
      <c r="I357" s="460">
        <f t="shared" si="26"/>
        <v>8.2304526748971192E-4</v>
      </c>
      <c r="J357" s="318">
        <v>5</v>
      </c>
      <c r="K357" s="460">
        <f t="shared" si="25"/>
        <v>1.6460905349794237E-4</v>
      </c>
    </row>
    <row r="358" spans="1:11" x14ac:dyDescent="0.25">
      <c r="A358" s="38">
        <v>3</v>
      </c>
      <c r="B358" s="75" t="s">
        <v>2002</v>
      </c>
      <c r="C358" s="27"/>
      <c r="D358" s="3"/>
      <c r="E358" s="3"/>
      <c r="F358" s="3"/>
      <c r="G358" s="3"/>
      <c r="H358" s="107"/>
      <c r="I358" s="460"/>
      <c r="J358" s="318"/>
      <c r="K358" s="460"/>
    </row>
    <row r="359" spans="1:11" ht="30" x14ac:dyDescent="0.25">
      <c r="A359" s="12" t="s">
        <v>103</v>
      </c>
      <c r="B359" s="73" t="s">
        <v>2003</v>
      </c>
      <c r="C359" s="11" t="s">
        <v>2767</v>
      </c>
      <c r="D359" s="103" t="s">
        <v>28</v>
      </c>
      <c r="E359" s="103"/>
      <c r="F359" s="103" t="s">
        <v>350</v>
      </c>
      <c r="G359" s="103" t="s">
        <v>2768</v>
      </c>
      <c r="H359" s="103" t="s">
        <v>1786</v>
      </c>
      <c r="I359" s="460">
        <f t="shared" si="26"/>
        <v>8.2304526748971192E-4</v>
      </c>
      <c r="J359" s="318">
        <v>5</v>
      </c>
      <c r="K359" s="460">
        <f t="shared" si="25"/>
        <v>1.6460905349794237E-4</v>
      </c>
    </row>
    <row r="360" spans="1:11" ht="45" x14ac:dyDescent="0.25">
      <c r="A360" s="12" t="s">
        <v>192</v>
      </c>
      <c r="B360" s="73" t="s">
        <v>2004</v>
      </c>
      <c r="C360" s="11" t="s">
        <v>2769</v>
      </c>
      <c r="D360" s="103" t="s">
        <v>28</v>
      </c>
      <c r="E360" s="103" t="s">
        <v>28</v>
      </c>
      <c r="F360" s="103" t="s">
        <v>350</v>
      </c>
      <c r="G360" s="103" t="s">
        <v>2005</v>
      </c>
      <c r="H360" s="103" t="s">
        <v>1798</v>
      </c>
      <c r="I360" s="460">
        <f t="shared" si="26"/>
        <v>8.2304526748971192E-4</v>
      </c>
      <c r="J360" s="318">
        <v>5</v>
      </c>
      <c r="K360" s="460">
        <f t="shared" si="25"/>
        <v>1.6460905349794237E-4</v>
      </c>
    </row>
    <row r="361" spans="1:11" ht="30" x14ac:dyDescent="0.25">
      <c r="A361" s="12" t="s">
        <v>195</v>
      </c>
      <c r="B361" s="73" t="s">
        <v>2006</v>
      </c>
      <c r="C361" s="11" t="s">
        <v>2770</v>
      </c>
      <c r="D361" s="103" t="s">
        <v>28</v>
      </c>
      <c r="E361" s="103"/>
      <c r="F361" s="103" t="s">
        <v>8</v>
      </c>
      <c r="G361" s="103" t="s">
        <v>812</v>
      </c>
      <c r="H361" s="103" t="s">
        <v>1798</v>
      </c>
      <c r="I361" s="460">
        <f t="shared" si="26"/>
        <v>8.2304526748971192E-4</v>
      </c>
      <c r="J361" s="318">
        <v>5</v>
      </c>
      <c r="K361" s="460">
        <f t="shared" si="25"/>
        <v>1.6460905349794237E-4</v>
      </c>
    </row>
    <row r="362" spans="1:11" ht="45" x14ac:dyDescent="0.25">
      <c r="A362" s="12" t="s">
        <v>265</v>
      </c>
      <c r="B362" s="73" t="s">
        <v>2007</v>
      </c>
      <c r="C362" s="57" t="s">
        <v>2816</v>
      </c>
      <c r="D362" s="103" t="s">
        <v>28</v>
      </c>
      <c r="E362" s="103"/>
      <c r="F362" s="103" t="s">
        <v>350</v>
      </c>
      <c r="G362" s="103" t="s">
        <v>851</v>
      </c>
      <c r="H362" s="103" t="s">
        <v>1798</v>
      </c>
      <c r="I362" s="460">
        <f t="shared" si="26"/>
        <v>8.2304526748971192E-4</v>
      </c>
      <c r="J362" s="318">
        <v>5</v>
      </c>
      <c r="K362" s="460">
        <f t="shared" si="25"/>
        <v>1.6460905349794237E-4</v>
      </c>
    </row>
    <row r="363" spans="1:11" ht="30" x14ac:dyDescent="0.25">
      <c r="A363" s="12" t="s">
        <v>307</v>
      </c>
      <c r="B363" s="73" t="s">
        <v>2008</v>
      </c>
      <c r="C363" s="11" t="s">
        <v>2009</v>
      </c>
      <c r="D363" s="103" t="s">
        <v>28</v>
      </c>
      <c r="E363" s="103"/>
      <c r="F363" s="103" t="s">
        <v>350</v>
      </c>
      <c r="G363" s="103" t="s">
        <v>851</v>
      </c>
      <c r="H363" s="103" t="s">
        <v>1805</v>
      </c>
      <c r="I363" s="460">
        <f t="shared" si="26"/>
        <v>8.2304526748971192E-4</v>
      </c>
      <c r="J363" s="318">
        <v>5</v>
      </c>
      <c r="K363" s="460">
        <f t="shared" si="25"/>
        <v>1.6460905349794237E-4</v>
      </c>
    </row>
    <row r="364" spans="1:11" x14ac:dyDescent="0.25">
      <c r="A364" s="38">
        <v>4</v>
      </c>
      <c r="B364" s="347" t="s">
        <v>2010</v>
      </c>
      <c r="C364" s="8"/>
      <c r="D364" s="108"/>
      <c r="E364" s="108"/>
      <c r="F364" s="108"/>
      <c r="G364" s="108"/>
      <c r="H364" s="107"/>
      <c r="I364" s="460"/>
      <c r="J364" s="318"/>
      <c r="K364" s="460"/>
    </row>
    <row r="365" spans="1:11" ht="30" x14ac:dyDescent="0.25">
      <c r="A365" s="21" t="s">
        <v>198</v>
      </c>
      <c r="B365" s="73" t="s">
        <v>2011</v>
      </c>
      <c r="C365" s="11" t="s">
        <v>2012</v>
      </c>
      <c r="D365" s="103" t="s">
        <v>28</v>
      </c>
      <c r="E365" s="103" t="s">
        <v>28</v>
      </c>
      <c r="F365" s="57" t="s">
        <v>1924</v>
      </c>
      <c r="G365" s="57" t="s">
        <v>2013</v>
      </c>
      <c r="H365" s="103" t="s">
        <v>1786</v>
      </c>
      <c r="I365" s="460">
        <f t="shared" si="26"/>
        <v>8.2304526748971192E-4</v>
      </c>
      <c r="J365" s="318">
        <v>5</v>
      </c>
      <c r="K365" s="460">
        <f t="shared" si="25"/>
        <v>1.6460905349794237E-4</v>
      </c>
    </row>
    <row r="366" spans="1:11" x14ac:dyDescent="0.25">
      <c r="A366" s="38">
        <v>5</v>
      </c>
      <c r="B366" s="347" t="s">
        <v>2014</v>
      </c>
      <c r="C366" s="8"/>
      <c r="D366" s="108"/>
      <c r="E366" s="108"/>
      <c r="F366" s="108"/>
      <c r="G366" s="108"/>
      <c r="H366" s="107"/>
      <c r="I366" s="460"/>
      <c r="J366" s="318"/>
      <c r="K366" s="460"/>
    </row>
    <row r="367" spans="1:11" ht="45" x14ac:dyDescent="0.25">
      <c r="A367" s="21" t="s">
        <v>211</v>
      </c>
      <c r="B367" s="73" t="s">
        <v>2015</v>
      </c>
      <c r="C367" s="57" t="s">
        <v>2817</v>
      </c>
      <c r="D367" s="103" t="s">
        <v>28</v>
      </c>
      <c r="E367" s="103"/>
      <c r="F367" s="57" t="s">
        <v>2016</v>
      </c>
      <c r="G367" s="57" t="s">
        <v>812</v>
      </c>
      <c r="H367" s="103" t="s">
        <v>1786</v>
      </c>
      <c r="I367" s="460">
        <f t="shared" si="26"/>
        <v>8.2304526748971192E-4</v>
      </c>
      <c r="J367" s="318">
        <v>5</v>
      </c>
      <c r="K367" s="460">
        <f t="shared" si="25"/>
        <v>1.6460905349794237E-4</v>
      </c>
    </row>
    <row r="368" spans="1:11" ht="45" x14ac:dyDescent="0.25">
      <c r="A368" s="21"/>
      <c r="B368" s="70"/>
      <c r="C368" s="16" t="s">
        <v>2017</v>
      </c>
      <c r="D368" s="103" t="s">
        <v>28</v>
      </c>
      <c r="E368" s="103"/>
      <c r="F368" s="103" t="s">
        <v>2018</v>
      </c>
      <c r="G368" s="103" t="s">
        <v>620</v>
      </c>
      <c r="H368" s="103" t="s">
        <v>1786</v>
      </c>
      <c r="I368" s="460">
        <f t="shared" si="26"/>
        <v>8.2304526748971192E-4</v>
      </c>
      <c r="J368" s="318">
        <v>5</v>
      </c>
      <c r="K368" s="460">
        <f t="shared" si="25"/>
        <v>1.6460905349794237E-4</v>
      </c>
    </row>
    <row r="369" spans="1:11" ht="30" x14ac:dyDescent="0.25">
      <c r="A369" s="94" t="s">
        <v>214</v>
      </c>
      <c r="B369" s="74" t="s">
        <v>2019</v>
      </c>
      <c r="C369" s="17" t="s">
        <v>2020</v>
      </c>
      <c r="D369" s="9" t="s">
        <v>28</v>
      </c>
      <c r="E369" s="9"/>
      <c r="F369" s="9" t="s">
        <v>350</v>
      </c>
      <c r="G369" s="9" t="s">
        <v>851</v>
      </c>
      <c r="H369" s="9" t="s">
        <v>1786</v>
      </c>
      <c r="I369" s="460">
        <f t="shared" si="26"/>
        <v>8.2304526748971192E-4</v>
      </c>
      <c r="J369" s="318">
        <v>5</v>
      </c>
      <c r="K369" s="460">
        <f t="shared" si="25"/>
        <v>1.6460905349794237E-4</v>
      </c>
    </row>
    <row r="371" spans="1:11" x14ac:dyDescent="0.25">
      <c r="A371" s="330" t="s">
        <v>2021</v>
      </c>
      <c r="B371" s="331"/>
      <c r="C371" s="332"/>
      <c r="D371" s="333"/>
      <c r="E371" s="333"/>
      <c r="F371" s="333"/>
      <c r="G371" s="333"/>
      <c r="H371" s="333"/>
      <c r="I371" s="462"/>
      <c r="J371" s="334"/>
      <c r="K371" s="462"/>
    </row>
    <row r="372" spans="1:11" x14ac:dyDescent="0.25">
      <c r="A372" s="37" t="s">
        <v>2022</v>
      </c>
    </row>
    <row r="373" spans="1:11" s="424" customFormat="1" ht="30" customHeight="1" x14ac:dyDescent="0.25">
      <c r="A373" s="487" t="s">
        <v>0</v>
      </c>
      <c r="B373" s="487" t="s">
        <v>20</v>
      </c>
      <c r="C373" s="487" t="s">
        <v>1</v>
      </c>
      <c r="D373" s="491" t="s">
        <v>2</v>
      </c>
      <c r="E373" s="492"/>
      <c r="F373" s="487" t="s">
        <v>37</v>
      </c>
      <c r="G373" s="487" t="s">
        <v>38</v>
      </c>
      <c r="H373" s="487" t="s">
        <v>3</v>
      </c>
      <c r="I373" s="489" t="s">
        <v>3193</v>
      </c>
      <c r="J373" s="487" t="s">
        <v>3189</v>
      </c>
      <c r="K373" s="489" t="s">
        <v>3190</v>
      </c>
    </row>
    <row r="374" spans="1:11" s="424" customFormat="1" ht="30" customHeight="1" x14ac:dyDescent="0.25">
      <c r="A374" s="488"/>
      <c r="B374" s="488"/>
      <c r="C374" s="488"/>
      <c r="D374" s="425" t="s">
        <v>39</v>
      </c>
      <c r="E374" s="425" t="s">
        <v>4</v>
      </c>
      <c r="F374" s="488"/>
      <c r="G374" s="488"/>
      <c r="H374" s="488"/>
      <c r="I374" s="490"/>
      <c r="J374" s="488"/>
      <c r="K374" s="490"/>
    </row>
    <row r="375" spans="1:11" x14ac:dyDescent="0.25">
      <c r="A375" s="97" t="s">
        <v>62</v>
      </c>
      <c r="B375" s="75" t="s">
        <v>504</v>
      </c>
      <c r="C375" s="27"/>
      <c r="D375" s="3"/>
      <c r="E375" s="3"/>
      <c r="F375" s="3"/>
      <c r="G375" s="3"/>
      <c r="H375" s="3"/>
      <c r="I375" s="460"/>
      <c r="J375" s="318"/>
      <c r="K375" s="460"/>
    </row>
    <row r="376" spans="1:11" x14ac:dyDescent="0.25">
      <c r="A376" s="28">
        <v>1</v>
      </c>
      <c r="B376" s="72"/>
      <c r="C376" s="24" t="s">
        <v>1173</v>
      </c>
      <c r="D376" s="9" t="s">
        <v>28</v>
      </c>
      <c r="E376" s="9" t="s">
        <v>28</v>
      </c>
      <c r="F376" s="9" t="s">
        <v>65</v>
      </c>
      <c r="G376" s="9">
        <v>7</v>
      </c>
      <c r="H376" s="94"/>
      <c r="I376" s="460">
        <f>G376/27/45</f>
        <v>5.761316872427983E-3</v>
      </c>
      <c r="J376" s="318">
        <v>5</v>
      </c>
      <c r="K376" s="460">
        <f t="shared" ref="K376:K439" si="27">I376/J376</f>
        <v>1.1522633744855966E-3</v>
      </c>
    </row>
    <row r="377" spans="1:11" x14ac:dyDescent="0.25">
      <c r="A377" s="28">
        <v>2</v>
      </c>
      <c r="B377" s="72"/>
      <c r="C377" s="24" t="s">
        <v>1185</v>
      </c>
      <c r="D377" s="9" t="s">
        <v>28</v>
      </c>
      <c r="E377" s="9" t="s">
        <v>28</v>
      </c>
      <c r="F377" s="9" t="s">
        <v>13</v>
      </c>
      <c r="G377" s="9">
        <v>2</v>
      </c>
      <c r="H377" s="94"/>
      <c r="I377" s="460">
        <f t="shared" ref="I377:I440" si="28">G377/27/45</f>
        <v>1.6460905349794238E-3</v>
      </c>
      <c r="J377" s="318">
        <v>5</v>
      </c>
      <c r="K377" s="460">
        <f t="shared" si="27"/>
        <v>3.2921810699588475E-4</v>
      </c>
    </row>
    <row r="378" spans="1:11" x14ac:dyDescent="0.25">
      <c r="A378" s="28">
        <v>3</v>
      </c>
      <c r="B378" s="72"/>
      <c r="C378" s="24" t="s">
        <v>2023</v>
      </c>
      <c r="D378" s="9" t="s">
        <v>28</v>
      </c>
      <c r="E378" s="9" t="s">
        <v>28</v>
      </c>
      <c r="F378" s="9" t="s">
        <v>13</v>
      </c>
      <c r="G378" s="9">
        <v>7</v>
      </c>
      <c r="H378" s="94"/>
      <c r="I378" s="460">
        <f t="shared" si="28"/>
        <v>5.761316872427983E-3</v>
      </c>
      <c r="J378" s="318">
        <v>5</v>
      </c>
      <c r="K378" s="460">
        <f t="shared" si="27"/>
        <v>1.1522633744855966E-3</v>
      </c>
    </row>
    <row r="379" spans="1:11" x14ac:dyDescent="0.25">
      <c r="A379" s="28">
        <v>4</v>
      </c>
      <c r="B379" s="72"/>
      <c r="C379" s="24" t="s">
        <v>1179</v>
      </c>
      <c r="D379" s="9" t="s">
        <v>28</v>
      </c>
      <c r="E379" s="9" t="s">
        <v>28</v>
      </c>
      <c r="F379" s="9" t="s">
        <v>13</v>
      </c>
      <c r="G379" s="9">
        <v>7</v>
      </c>
      <c r="H379" s="94"/>
      <c r="I379" s="460">
        <f t="shared" si="28"/>
        <v>5.761316872427983E-3</v>
      </c>
      <c r="J379" s="318">
        <v>5</v>
      </c>
      <c r="K379" s="460">
        <f t="shared" si="27"/>
        <v>1.1522633744855966E-3</v>
      </c>
    </row>
    <row r="380" spans="1:11" x14ac:dyDescent="0.25">
      <c r="A380" s="28">
        <v>5</v>
      </c>
      <c r="B380" s="72"/>
      <c r="C380" s="24" t="s">
        <v>1178</v>
      </c>
      <c r="D380" s="9" t="s">
        <v>28</v>
      </c>
      <c r="E380" s="9" t="s">
        <v>28</v>
      </c>
      <c r="F380" s="9" t="s">
        <v>65</v>
      </c>
      <c r="G380" s="9">
        <v>7</v>
      </c>
      <c r="H380" s="94"/>
      <c r="I380" s="460">
        <f t="shared" si="28"/>
        <v>5.761316872427983E-3</v>
      </c>
      <c r="J380" s="318">
        <v>5</v>
      </c>
      <c r="K380" s="460">
        <f t="shared" si="27"/>
        <v>1.1522633744855966E-3</v>
      </c>
    </row>
    <row r="381" spans="1:11" x14ac:dyDescent="0.25">
      <c r="A381" s="28">
        <v>6</v>
      </c>
      <c r="B381" s="72"/>
      <c r="C381" s="24" t="s">
        <v>2024</v>
      </c>
      <c r="D381" s="9" t="s">
        <v>28</v>
      </c>
      <c r="E381" s="9" t="s">
        <v>28</v>
      </c>
      <c r="F381" s="9" t="s">
        <v>13</v>
      </c>
      <c r="G381" s="9">
        <v>7</v>
      </c>
      <c r="H381" s="94"/>
      <c r="I381" s="460">
        <f t="shared" si="28"/>
        <v>5.761316872427983E-3</v>
      </c>
      <c r="J381" s="318">
        <v>5</v>
      </c>
      <c r="K381" s="460">
        <f t="shared" si="27"/>
        <v>1.1522633744855966E-3</v>
      </c>
    </row>
    <row r="382" spans="1:11" x14ac:dyDescent="0.25">
      <c r="A382" s="28">
        <v>7</v>
      </c>
      <c r="B382" s="72"/>
      <c r="C382" s="24" t="s">
        <v>2025</v>
      </c>
      <c r="D382" s="9" t="s">
        <v>28</v>
      </c>
      <c r="E382" s="9" t="s">
        <v>28</v>
      </c>
      <c r="F382" s="9" t="s">
        <v>108</v>
      </c>
      <c r="G382" s="9">
        <v>7</v>
      </c>
      <c r="H382" s="94"/>
      <c r="I382" s="460">
        <f t="shared" si="28"/>
        <v>5.761316872427983E-3</v>
      </c>
      <c r="J382" s="318">
        <v>5</v>
      </c>
      <c r="K382" s="460">
        <f t="shared" si="27"/>
        <v>1.1522633744855966E-3</v>
      </c>
    </row>
    <row r="383" spans="1:11" x14ac:dyDescent="0.25">
      <c r="A383" s="28">
        <v>8</v>
      </c>
      <c r="B383" s="72"/>
      <c r="C383" s="24" t="s">
        <v>2026</v>
      </c>
      <c r="D383" s="9" t="s">
        <v>28</v>
      </c>
      <c r="E383" s="9" t="s">
        <v>28</v>
      </c>
      <c r="F383" s="9" t="s">
        <v>65</v>
      </c>
      <c r="G383" s="9">
        <v>7</v>
      </c>
      <c r="H383" s="94"/>
      <c r="I383" s="460">
        <f t="shared" si="28"/>
        <v>5.761316872427983E-3</v>
      </c>
      <c r="J383" s="318">
        <v>5</v>
      </c>
      <c r="K383" s="460">
        <f t="shared" si="27"/>
        <v>1.1522633744855966E-3</v>
      </c>
    </row>
    <row r="384" spans="1:11" x14ac:dyDescent="0.25">
      <c r="A384" s="28">
        <v>9</v>
      </c>
      <c r="B384" s="72"/>
      <c r="C384" s="24" t="s">
        <v>1183</v>
      </c>
      <c r="D384" s="9" t="s">
        <v>28</v>
      </c>
      <c r="E384" s="9" t="s">
        <v>28</v>
      </c>
      <c r="F384" s="9" t="s">
        <v>65</v>
      </c>
      <c r="G384" s="9">
        <v>7</v>
      </c>
      <c r="H384" s="94"/>
      <c r="I384" s="460">
        <f t="shared" si="28"/>
        <v>5.761316872427983E-3</v>
      </c>
      <c r="J384" s="318">
        <v>5</v>
      </c>
      <c r="K384" s="460">
        <f t="shared" si="27"/>
        <v>1.1522633744855966E-3</v>
      </c>
    </row>
    <row r="385" spans="1:11" x14ac:dyDescent="0.25">
      <c r="A385" s="31" t="s">
        <v>66</v>
      </c>
      <c r="B385" s="75" t="s">
        <v>2027</v>
      </c>
      <c r="C385" s="27"/>
      <c r="D385" s="3"/>
      <c r="E385" s="3"/>
      <c r="F385" s="3"/>
      <c r="G385" s="3"/>
      <c r="H385" s="94"/>
      <c r="I385" s="460"/>
      <c r="J385" s="318"/>
      <c r="K385" s="460"/>
    </row>
    <row r="386" spans="1:11" x14ac:dyDescent="0.25">
      <c r="A386" s="98"/>
      <c r="B386" s="75" t="s">
        <v>2028</v>
      </c>
      <c r="C386" s="27"/>
      <c r="D386" s="3"/>
      <c r="E386" s="3"/>
      <c r="F386" s="3"/>
      <c r="G386" s="3"/>
      <c r="H386" s="94"/>
      <c r="I386" s="460"/>
      <c r="J386" s="318"/>
      <c r="K386" s="460"/>
    </row>
    <row r="387" spans="1:11" x14ac:dyDescent="0.25">
      <c r="A387" s="98">
        <v>1</v>
      </c>
      <c r="B387" s="72"/>
      <c r="C387" s="24" t="s">
        <v>2029</v>
      </c>
      <c r="D387" s="9" t="s">
        <v>28</v>
      </c>
      <c r="E387" s="9" t="s">
        <v>28</v>
      </c>
      <c r="F387" s="9" t="s">
        <v>13</v>
      </c>
      <c r="G387" s="9">
        <v>7</v>
      </c>
      <c r="H387" s="94"/>
      <c r="I387" s="460">
        <f t="shared" si="28"/>
        <v>5.761316872427983E-3</v>
      </c>
      <c r="J387" s="318">
        <v>5</v>
      </c>
      <c r="K387" s="460">
        <f t="shared" si="27"/>
        <v>1.1522633744855966E-3</v>
      </c>
    </row>
    <row r="388" spans="1:11" x14ac:dyDescent="0.25">
      <c r="A388" s="28">
        <v>2</v>
      </c>
      <c r="B388" s="72"/>
      <c r="C388" s="24" t="s">
        <v>2030</v>
      </c>
      <c r="D388" s="9" t="s">
        <v>28</v>
      </c>
      <c r="E388" s="9" t="s">
        <v>28</v>
      </c>
      <c r="F388" s="9" t="s">
        <v>13</v>
      </c>
      <c r="G388" s="9">
        <v>7</v>
      </c>
      <c r="H388" s="94"/>
      <c r="I388" s="460">
        <f t="shared" si="28"/>
        <v>5.761316872427983E-3</v>
      </c>
      <c r="J388" s="318">
        <v>5</v>
      </c>
      <c r="K388" s="460">
        <f t="shared" si="27"/>
        <v>1.1522633744855966E-3</v>
      </c>
    </row>
    <row r="389" spans="1:11" x14ac:dyDescent="0.25">
      <c r="A389" s="94"/>
      <c r="B389" s="75" t="s">
        <v>2031</v>
      </c>
      <c r="C389" s="27"/>
      <c r="D389" s="3"/>
      <c r="E389" s="3"/>
      <c r="F389" s="3"/>
      <c r="G389" s="3"/>
      <c r="H389" s="94"/>
      <c r="I389" s="460"/>
      <c r="J389" s="318"/>
      <c r="K389" s="460"/>
    </row>
    <row r="390" spans="1:11" x14ac:dyDescent="0.25">
      <c r="A390" s="98">
        <v>3</v>
      </c>
      <c r="B390" s="72"/>
      <c r="C390" s="24" t="s">
        <v>2032</v>
      </c>
      <c r="D390" s="9" t="s">
        <v>28</v>
      </c>
      <c r="E390" s="9" t="s">
        <v>28</v>
      </c>
      <c r="F390" s="9" t="s">
        <v>13</v>
      </c>
      <c r="G390" s="9">
        <v>7</v>
      </c>
      <c r="H390" s="94"/>
      <c r="I390" s="460">
        <f t="shared" si="28"/>
        <v>5.761316872427983E-3</v>
      </c>
      <c r="J390" s="318">
        <v>5</v>
      </c>
      <c r="K390" s="460">
        <f t="shared" si="27"/>
        <v>1.1522633744855966E-3</v>
      </c>
    </row>
    <row r="391" spans="1:11" x14ac:dyDescent="0.25">
      <c r="A391" s="28">
        <v>4</v>
      </c>
      <c r="B391" s="72"/>
      <c r="C391" s="24" t="s">
        <v>2033</v>
      </c>
      <c r="D391" s="9" t="s">
        <v>28</v>
      </c>
      <c r="E391" s="9" t="s">
        <v>28</v>
      </c>
      <c r="F391" s="9" t="s">
        <v>13</v>
      </c>
      <c r="G391" s="9">
        <v>7</v>
      </c>
      <c r="H391" s="94"/>
      <c r="I391" s="460">
        <f t="shared" si="28"/>
        <v>5.761316872427983E-3</v>
      </c>
      <c r="J391" s="318">
        <v>5</v>
      </c>
      <c r="K391" s="460">
        <f t="shared" si="27"/>
        <v>1.1522633744855966E-3</v>
      </c>
    </row>
    <row r="392" spans="1:11" x14ac:dyDescent="0.25">
      <c r="A392" s="98"/>
      <c r="B392" s="75" t="s">
        <v>2034</v>
      </c>
      <c r="C392" s="27"/>
      <c r="D392" s="3"/>
      <c r="E392" s="3"/>
      <c r="F392" s="3"/>
      <c r="G392" s="3"/>
      <c r="H392" s="94"/>
      <c r="I392" s="460"/>
      <c r="J392" s="318"/>
      <c r="K392" s="460"/>
    </row>
    <row r="393" spans="1:11" x14ac:dyDescent="0.25">
      <c r="A393" s="98">
        <v>5</v>
      </c>
      <c r="B393" s="72"/>
      <c r="C393" s="24" t="s">
        <v>2035</v>
      </c>
      <c r="D393" s="9" t="s">
        <v>28</v>
      </c>
      <c r="E393" s="9" t="s">
        <v>28</v>
      </c>
      <c r="F393" s="9" t="s">
        <v>13</v>
      </c>
      <c r="G393" s="9">
        <v>7</v>
      </c>
      <c r="H393" s="94"/>
      <c r="I393" s="460">
        <f t="shared" si="28"/>
        <v>5.761316872427983E-3</v>
      </c>
      <c r="J393" s="318">
        <v>5</v>
      </c>
      <c r="K393" s="460">
        <f t="shared" si="27"/>
        <v>1.1522633744855966E-3</v>
      </c>
    </row>
    <row r="394" spans="1:11" x14ac:dyDescent="0.25">
      <c r="A394" s="98">
        <v>6</v>
      </c>
      <c r="B394" s="72"/>
      <c r="C394" s="24" t="s">
        <v>2036</v>
      </c>
      <c r="D394" s="9" t="s">
        <v>28</v>
      </c>
      <c r="E394" s="9" t="s">
        <v>28</v>
      </c>
      <c r="F394" s="9" t="s">
        <v>13</v>
      </c>
      <c r="G394" s="9">
        <v>7</v>
      </c>
      <c r="H394" s="94"/>
      <c r="I394" s="460">
        <f t="shared" si="28"/>
        <v>5.761316872427983E-3</v>
      </c>
      <c r="J394" s="318">
        <v>5</v>
      </c>
      <c r="K394" s="460">
        <f t="shared" si="27"/>
        <v>1.1522633744855966E-3</v>
      </c>
    </row>
    <row r="395" spans="1:11" x14ac:dyDescent="0.25">
      <c r="A395" s="98"/>
      <c r="B395" s="75" t="s">
        <v>2037</v>
      </c>
      <c r="C395" s="27"/>
      <c r="D395" s="3"/>
      <c r="E395" s="3"/>
      <c r="F395" s="3"/>
      <c r="G395" s="3"/>
      <c r="H395" s="94"/>
      <c r="I395" s="460"/>
      <c r="J395" s="318"/>
      <c r="K395" s="460"/>
    </row>
    <row r="396" spans="1:11" x14ac:dyDescent="0.25">
      <c r="A396" s="28">
        <v>7</v>
      </c>
      <c r="B396" s="72"/>
      <c r="C396" s="24" t="s">
        <v>2038</v>
      </c>
      <c r="D396" s="9" t="s">
        <v>28</v>
      </c>
      <c r="E396" s="9" t="s">
        <v>28</v>
      </c>
      <c r="F396" s="9" t="s">
        <v>13</v>
      </c>
      <c r="G396" s="9">
        <v>7</v>
      </c>
      <c r="H396" s="94"/>
      <c r="I396" s="460">
        <f t="shared" si="28"/>
        <v>5.761316872427983E-3</v>
      </c>
      <c r="J396" s="318">
        <v>5</v>
      </c>
      <c r="K396" s="460">
        <f t="shared" si="27"/>
        <v>1.1522633744855966E-3</v>
      </c>
    </row>
    <row r="397" spans="1:11" x14ac:dyDescent="0.25">
      <c r="A397" s="98"/>
      <c r="B397" s="75" t="s">
        <v>2039</v>
      </c>
      <c r="C397" s="27"/>
      <c r="D397" s="3"/>
      <c r="E397" s="3"/>
      <c r="F397" s="3"/>
      <c r="G397" s="3"/>
      <c r="H397" s="94"/>
      <c r="I397" s="460"/>
      <c r="J397" s="318"/>
      <c r="K397" s="460"/>
    </row>
    <row r="398" spans="1:11" x14ac:dyDescent="0.25">
      <c r="A398" s="28">
        <v>8</v>
      </c>
      <c r="B398" s="72"/>
      <c r="C398" s="24" t="s">
        <v>2040</v>
      </c>
      <c r="D398" s="9" t="s">
        <v>28</v>
      </c>
      <c r="E398" s="9" t="s">
        <v>28</v>
      </c>
      <c r="F398" s="9" t="s">
        <v>13</v>
      </c>
      <c r="G398" s="9">
        <v>7</v>
      </c>
      <c r="H398" s="94"/>
      <c r="I398" s="460">
        <f t="shared" si="28"/>
        <v>5.761316872427983E-3</v>
      </c>
      <c r="J398" s="318">
        <v>5</v>
      </c>
      <c r="K398" s="460">
        <f t="shared" si="27"/>
        <v>1.1522633744855966E-3</v>
      </c>
    </row>
    <row r="399" spans="1:11" x14ac:dyDescent="0.25">
      <c r="A399" s="98"/>
      <c r="B399" s="75" t="s">
        <v>2041</v>
      </c>
      <c r="C399" s="27"/>
      <c r="D399" s="3"/>
      <c r="E399" s="3"/>
      <c r="F399" s="3"/>
      <c r="G399" s="3"/>
      <c r="H399" s="94"/>
      <c r="I399" s="460"/>
      <c r="J399" s="318"/>
      <c r="K399" s="460"/>
    </row>
    <row r="400" spans="1:11" x14ac:dyDescent="0.25">
      <c r="A400" s="28">
        <v>9</v>
      </c>
      <c r="B400" s="72"/>
      <c r="C400" s="24" t="s">
        <v>2042</v>
      </c>
      <c r="D400" s="9" t="s">
        <v>28</v>
      </c>
      <c r="E400" s="9" t="s">
        <v>28</v>
      </c>
      <c r="F400" s="9" t="s">
        <v>13</v>
      </c>
      <c r="G400" s="9">
        <v>7</v>
      </c>
      <c r="H400" s="94"/>
      <c r="I400" s="460">
        <f t="shared" si="28"/>
        <v>5.761316872427983E-3</v>
      </c>
      <c r="J400" s="318">
        <v>5</v>
      </c>
      <c r="K400" s="460">
        <f t="shared" si="27"/>
        <v>1.1522633744855966E-3</v>
      </c>
    </row>
    <row r="401" spans="1:11" x14ac:dyDescent="0.25">
      <c r="A401" s="28">
        <v>10</v>
      </c>
      <c r="B401" s="72"/>
      <c r="C401" s="24" t="s">
        <v>2043</v>
      </c>
      <c r="D401" s="9" t="s">
        <v>28</v>
      </c>
      <c r="E401" s="9" t="s">
        <v>28</v>
      </c>
      <c r="F401" s="9" t="s">
        <v>13</v>
      </c>
      <c r="G401" s="9">
        <v>7</v>
      </c>
      <c r="H401" s="94"/>
      <c r="I401" s="460">
        <f t="shared" si="28"/>
        <v>5.761316872427983E-3</v>
      </c>
      <c r="J401" s="318">
        <v>5</v>
      </c>
      <c r="K401" s="460">
        <f t="shared" si="27"/>
        <v>1.1522633744855966E-3</v>
      </c>
    </row>
    <row r="402" spans="1:11" x14ac:dyDescent="0.25">
      <c r="A402" s="28">
        <v>11</v>
      </c>
      <c r="B402" s="72"/>
      <c r="C402" s="24" t="s">
        <v>2044</v>
      </c>
      <c r="D402" s="9" t="s">
        <v>28</v>
      </c>
      <c r="E402" s="9" t="s">
        <v>28</v>
      </c>
      <c r="F402" s="9" t="s">
        <v>13</v>
      </c>
      <c r="G402" s="9">
        <v>7</v>
      </c>
      <c r="H402" s="94"/>
      <c r="I402" s="460">
        <f t="shared" si="28"/>
        <v>5.761316872427983E-3</v>
      </c>
      <c r="J402" s="318">
        <v>5</v>
      </c>
      <c r="K402" s="460">
        <f t="shared" si="27"/>
        <v>1.1522633744855966E-3</v>
      </c>
    </row>
    <row r="403" spans="1:11" x14ac:dyDescent="0.25">
      <c r="A403" s="28">
        <v>12</v>
      </c>
      <c r="B403" s="72"/>
      <c r="C403" s="24" t="s">
        <v>2045</v>
      </c>
      <c r="D403" s="9" t="s">
        <v>28</v>
      </c>
      <c r="E403" s="9" t="s">
        <v>28</v>
      </c>
      <c r="F403" s="9" t="s">
        <v>13</v>
      </c>
      <c r="G403" s="9">
        <v>7</v>
      </c>
      <c r="H403" s="94"/>
      <c r="I403" s="460">
        <f t="shared" si="28"/>
        <v>5.761316872427983E-3</v>
      </c>
      <c r="J403" s="318">
        <v>5</v>
      </c>
      <c r="K403" s="460">
        <f t="shared" si="27"/>
        <v>1.1522633744855966E-3</v>
      </c>
    </row>
    <row r="404" spans="1:11" x14ac:dyDescent="0.25">
      <c r="A404" s="98"/>
      <c r="B404" s="75" t="s">
        <v>2046</v>
      </c>
      <c r="C404" s="27"/>
      <c r="D404" s="9"/>
      <c r="E404" s="9"/>
      <c r="F404" s="9"/>
      <c r="G404" s="9"/>
      <c r="H404" s="94"/>
      <c r="I404" s="460"/>
      <c r="J404" s="318"/>
      <c r="K404" s="460"/>
    </row>
    <row r="405" spans="1:11" x14ac:dyDescent="0.25">
      <c r="A405" s="28">
        <v>13</v>
      </c>
      <c r="B405" s="72"/>
      <c r="C405" s="24" t="s">
        <v>2047</v>
      </c>
      <c r="D405" s="9" t="s">
        <v>28</v>
      </c>
      <c r="E405" s="9" t="s">
        <v>28</v>
      </c>
      <c r="F405" s="9" t="s">
        <v>13</v>
      </c>
      <c r="G405" s="9">
        <v>7</v>
      </c>
      <c r="H405" s="94"/>
      <c r="I405" s="460">
        <f t="shared" si="28"/>
        <v>5.761316872427983E-3</v>
      </c>
      <c r="J405" s="318">
        <v>5</v>
      </c>
      <c r="K405" s="460">
        <f t="shared" si="27"/>
        <v>1.1522633744855966E-3</v>
      </c>
    </row>
    <row r="406" spans="1:11" x14ac:dyDescent="0.25">
      <c r="A406" s="98"/>
      <c r="B406" s="75" t="s">
        <v>2048</v>
      </c>
      <c r="C406" s="27"/>
      <c r="D406" s="3"/>
      <c r="E406" s="3"/>
      <c r="F406" s="3"/>
      <c r="G406" s="3"/>
      <c r="H406" s="94"/>
      <c r="I406" s="460"/>
      <c r="J406" s="318"/>
      <c r="K406" s="460"/>
    </row>
    <row r="407" spans="1:11" x14ac:dyDescent="0.25">
      <c r="A407" s="28">
        <v>14</v>
      </c>
      <c r="B407" s="72"/>
      <c r="C407" s="24" t="s">
        <v>2049</v>
      </c>
      <c r="D407" s="9" t="s">
        <v>28</v>
      </c>
      <c r="E407" s="9" t="s">
        <v>28</v>
      </c>
      <c r="F407" s="9" t="s">
        <v>13</v>
      </c>
      <c r="G407" s="9">
        <v>7</v>
      </c>
      <c r="H407" s="94"/>
      <c r="I407" s="460">
        <f t="shared" si="28"/>
        <v>5.761316872427983E-3</v>
      </c>
      <c r="J407" s="318">
        <v>5</v>
      </c>
      <c r="K407" s="460">
        <f t="shared" si="27"/>
        <v>1.1522633744855966E-3</v>
      </c>
    </row>
    <row r="408" spans="1:11" x14ac:dyDescent="0.25">
      <c r="A408" s="98"/>
      <c r="B408" s="75" t="s">
        <v>2050</v>
      </c>
      <c r="C408" s="27"/>
      <c r="D408" s="3"/>
      <c r="E408" s="3"/>
      <c r="F408" s="3"/>
      <c r="G408" s="3"/>
      <c r="H408" s="94"/>
      <c r="I408" s="460"/>
      <c r="J408" s="318"/>
      <c r="K408" s="460"/>
    </row>
    <row r="409" spans="1:11" x14ac:dyDescent="0.25">
      <c r="A409" s="98">
        <v>15</v>
      </c>
      <c r="B409" s="72"/>
      <c r="C409" s="24" t="s">
        <v>2051</v>
      </c>
      <c r="D409" s="9" t="s">
        <v>28</v>
      </c>
      <c r="E409" s="9" t="s">
        <v>28</v>
      </c>
      <c r="F409" s="9" t="s">
        <v>13</v>
      </c>
      <c r="G409" s="9">
        <v>7</v>
      </c>
      <c r="H409" s="94"/>
      <c r="I409" s="460">
        <f t="shared" si="28"/>
        <v>5.761316872427983E-3</v>
      </c>
      <c r="J409" s="318">
        <v>5</v>
      </c>
      <c r="K409" s="460">
        <f t="shared" si="27"/>
        <v>1.1522633744855966E-3</v>
      </c>
    </row>
    <row r="410" spans="1:11" x14ac:dyDescent="0.25">
      <c r="A410" s="98">
        <v>16</v>
      </c>
      <c r="B410" s="72"/>
      <c r="C410" s="24" t="s">
        <v>2052</v>
      </c>
      <c r="D410" s="9" t="s">
        <v>28</v>
      </c>
      <c r="E410" s="9" t="s">
        <v>28</v>
      </c>
      <c r="F410" s="9" t="s">
        <v>13</v>
      </c>
      <c r="G410" s="9">
        <v>7</v>
      </c>
      <c r="H410" s="94"/>
      <c r="I410" s="460">
        <f t="shared" si="28"/>
        <v>5.761316872427983E-3</v>
      </c>
      <c r="J410" s="318">
        <v>5</v>
      </c>
      <c r="K410" s="460">
        <f t="shared" si="27"/>
        <v>1.1522633744855966E-3</v>
      </c>
    </row>
    <row r="411" spans="1:11" x14ac:dyDescent="0.25">
      <c r="A411" s="28">
        <v>17</v>
      </c>
      <c r="B411" s="72"/>
      <c r="C411" s="24" t="s">
        <v>2053</v>
      </c>
      <c r="D411" s="9" t="s">
        <v>28</v>
      </c>
      <c r="E411" s="9" t="s">
        <v>28</v>
      </c>
      <c r="F411" s="9" t="s">
        <v>13</v>
      </c>
      <c r="G411" s="9">
        <v>7</v>
      </c>
      <c r="H411" s="94"/>
      <c r="I411" s="460">
        <f t="shared" si="28"/>
        <v>5.761316872427983E-3</v>
      </c>
      <c r="J411" s="318">
        <v>5</v>
      </c>
      <c r="K411" s="460">
        <f t="shared" si="27"/>
        <v>1.1522633744855966E-3</v>
      </c>
    </row>
    <row r="412" spans="1:11" x14ac:dyDescent="0.25">
      <c r="A412" s="98"/>
      <c r="B412" s="75" t="s">
        <v>2054</v>
      </c>
      <c r="C412" s="27"/>
      <c r="D412" s="3"/>
      <c r="E412" s="3"/>
      <c r="F412" s="3"/>
      <c r="G412" s="3"/>
      <c r="H412" s="94"/>
      <c r="I412" s="460"/>
      <c r="J412" s="318"/>
      <c r="K412" s="460"/>
    </row>
    <row r="413" spans="1:11" x14ac:dyDescent="0.25">
      <c r="A413" s="28">
        <v>18</v>
      </c>
      <c r="B413" s="72"/>
      <c r="C413" s="24" t="s">
        <v>2055</v>
      </c>
      <c r="D413" s="9" t="s">
        <v>28</v>
      </c>
      <c r="E413" s="9" t="s">
        <v>28</v>
      </c>
      <c r="F413" s="9" t="s">
        <v>13</v>
      </c>
      <c r="G413" s="9">
        <v>7</v>
      </c>
      <c r="H413" s="94"/>
      <c r="I413" s="460">
        <f t="shared" si="28"/>
        <v>5.761316872427983E-3</v>
      </c>
      <c r="J413" s="318">
        <v>5</v>
      </c>
      <c r="K413" s="460">
        <f t="shared" si="27"/>
        <v>1.1522633744855966E-3</v>
      </c>
    </row>
    <row r="414" spans="1:11" x14ac:dyDescent="0.25">
      <c r="A414" s="28">
        <v>19</v>
      </c>
      <c r="B414" s="72"/>
      <c r="C414" s="24" t="s">
        <v>2056</v>
      </c>
      <c r="D414" s="9" t="s">
        <v>28</v>
      </c>
      <c r="E414" s="9" t="s">
        <v>28</v>
      </c>
      <c r="F414" s="9" t="s">
        <v>13</v>
      </c>
      <c r="G414" s="9">
        <v>7</v>
      </c>
      <c r="H414" s="94"/>
      <c r="I414" s="460">
        <f t="shared" si="28"/>
        <v>5.761316872427983E-3</v>
      </c>
      <c r="J414" s="318">
        <v>5</v>
      </c>
      <c r="K414" s="460">
        <f t="shared" si="27"/>
        <v>1.1522633744855966E-3</v>
      </c>
    </row>
    <row r="415" spans="1:11" x14ac:dyDescent="0.25">
      <c r="A415" s="98"/>
      <c r="B415" s="75" t="s">
        <v>2057</v>
      </c>
      <c r="C415" s="27"/>
      <c r="D415" s="3"/>
      <c r="E415" s="3"/>
      <c r="F415" s="3"/>
      <c r="G415" s="3"/>
      <c r="H415" s="94"/>
      <c r="I415" s="460"/>
      <c r="J415" s="318"/>
      <c r="K415" s="460"/>
    </row>
    <row r="416" spans="1:11" x14ac:dyDescent="0.25">
      <c r="A416" s="98">
        <v>20</v>
      </c>
      <c r="B416" s="72"/>
      <c r="C416" s="24" t="s">
        <v>2058</v>
      </c>
      <c r="D416" s="9" t="s">
        <v>28</v>
      </c>
      <c r="E416" s="9" t="s">
        <v>28</v>
      </c>
      <c r="F416" s="9" t="s">
        <v>13</v>
      </c>
      <c r="G416" s="9">
        <v>7</v>
      </c>
      <c r="H416" s="94"/>
      <c r="I416" s="460">
        <f t="shared" si="28"/>
        <v>5.761316872427983E-3</v>
      </c>
      <c r="J416" s="318">
        <v>5</v>
      </c>
      <c r="K416" s="460">
        <f t="shared" si="27"/>
        <v>1.1522633744855966E-3</v>
      </c>
    </row>
    <row r="417" spans="1:11" x14ac:dyDescent="0.25">
      <c r="A417" s="28">
        <v>21</v>
      </c>
      <c r="B417" s="72"/>
      <c r="C417" s="24" t="s">
        <v>2059</v>
      </c>
      <c r="D417" s="9" t="s">
        <v>28</v>
      </c>
      <c r="E417" s="9" t="s">
        <v>28</v>
      </c>
      <c r="F417" s="9" t="s">
        <v>13</v>
      </c>
      <c r="G417" s="9">
        <v>7</v>
      </c>
      <c r="H417" s="94"/>
      <c r="I417" s="460">
        <f t="shared" si="28"/>
        <v>5.761316872427983E-3</v>
      </c>
      <c r="J417" s="318">
        <v>5</v>
      </c>
      <c r="K417" s="460">
        <f t="shared" si="27"/>
        <v>1.1522633744855966E-3</v>
      </c>
    </row>
    <row r="418" spans="1:11" x14ac:dyDescent="0.25">
      <c r="A418" s="28">
        <v>22</v>
      </c>
      <c r="B418" s="72"/>
      <c r="C418" s="24" t="s">
        <v>2060</v>
      </c>
      <c r="D418" s="9" t="s">
        <v>28</v>
      </c>
      <c r="E418" s="9" t="s">
        <v>28</v>
      </c>
      <c r="F418" s="9" t="s">
        <v>13</v>
      </c>
      <c r="G418" s="9">
        <v>7</v>
      </c>
      <c r="H418" s="94"/>
      <c r="I418" s="460">
        <f t="shared" si="28"/>
        <v>5.761316872427983E-3</v>
      </c>
      <c r="J418" s="318">
        <v>5</v>
      </c>
      <c r="K418" s="460">
        <f t="shared" si="27"/>
        <v>1.1522633744855966E-3</v>
      </c>
    </row>
    <row r="419" spans="1:11" x14ac:dyDescent="0.25">
      <c r="A419" s="98">
        <v>23</v>
      </c>
      <c r="B419" s="72"/>
      <c r="C419" s="24" t="s">
        <v>2061</v>
      </c>
      <c r="D419" s="9" t="s">
        <v>28</v>
      </c>
      <c r="E419" s="9" t="s">
        <v>28</v>
      </c>
      <c r="F419" s="9" t="s">
        <v>13</v>
      </c>
      <c r="G419" s="9">
        <v>7</v>
      </c>
      <c r="H419" s="94"/>
      <c r="I419" s="460">
        <f t="shared" si="28"/>
        <v>5.761316872427983E-3</v>
      </c>
      <c r="J419" s="318">
        <v>5</v>
      </c>
      <c r="K419" s="460">
        <f t="shared" si="27"/>
        <v>1.1522633744855966E-3</v>
      </c>
    </row>
    <row r="420" spans="1:11" x14ac:dyDescent="0.25">
      <c r="A420" s="98"/>
      <c r="B420" s="75" t="s">
        <v>2062</v>
      </c>
      <c r="C420" s="27"/>
      <c r="D420" s="3"/>
      <c r="E420" s="3"/>
      <c r="F420" s="3"/>
      <c r="G420" s="3"/>
      <c r="H420" s="94"/>
      <c r="I420" s="460"/>
      <c r="J420" s="318"/>
      <c r="K420" s="460"/>
    </row>
    <row r="421" spans="1:11" x14ac:dyDescent="0.25">
      <c r="A421" s="28">
        <v>24</v>
      </c>
      <c r="B421" s="72"/>
      <c r="C421" s="24" t="s">
        <v>2063</v>
      </c>
      <c r="D421" s="9" t="s">
        <v>28</v>
      </c>
      <c r="E421" s="9" t="s">
        <v>28</v>
      </c>
      <c r="F421" s="9" t="s">
        <v>13</v>
      </c>
      <c r="G421" s="9">
        <v>7</v>
      </c>
      <c r="H421" s="94"/>
      <c r="I421" s="460">
        <f t="shared" si="28"/>
        <v>5.761316872427983E-3</v>
      </c>
      <c r="J421" s="318">
        <v>5</v>
      </c>
      <c r="K421" s="460">
        <f t="shared" si="27"/>
        <v>1.1522633744855966E-3</v>
      </c>
    </row>
    <row r="422" spans="1:11" x14ac:dyDescent="0.25">
      <c r="A422" s="98">
        <v>25</v>
      </c>
      <c r="B422" s="72"/>
      <c r="C422" s="24" t="s">
        <v>2064</v>
      </c>
      <c r="D422" s="9" t="s">
        <v>28</v>
      </c>
      <c r="E422" s="9" t="s">
        <v>28</v>
      </c>
      <c r="F422" s="9" t="s">
        <v>13</v>
      </c>
      <c r="G422" s="9">
        <v>7</v>
      </c>
      <c r="H422" s="94"/>
      <c r="I422" s="460">
        <f t="shared" si="28"/>
        <v>5.761316872427983E-3</v>
      </c>
      <c r="J422" s="318">
        <v>5</v>
      </c>
      <c r="K422" s="460">
        <f t="shared" si="27"/>
        <v>1.1522633744855966E-3</v>
      </c>
    </row>
    <row r="423" spans="1:11" x14ac:dyDescent="0.25">
      <c r="A423" s="98"/>
      <c r="B423" s="75" t="s">
        <v>2065</v>
      </c>
      <c r="C423" s="27"/>
      <c r="D423" s="3"/>
      <c r="E423" s="3"/>
      <c r="F423" s="3"/>
      <c r="G423" s="3"/>
      <c r="H423" s="94"/>
      <c r="I423" s="460"/>
      <c r="J423" s="318"/>
      <c r="K423" s="460"/>
    </row>
    <row r="424" spans="1:11" x14ac:dyDescent="0.25">
      <c r="A424" s="28">
        <v>26</v>
      </c>
      <c r="B424" s="72"/>
      <c r="C424" s="24" t="s">
        <v>2066</v>
      </c>
      <c r="D424" s="9" t="s">
        <v>28</v>
      </c>
      <c r="E424" s="9" t="s">
        <v>28</v>
      </c>
      <c r="F424" s="9" t="s">
        <v>13</v>
      </c>
      <c r="G424" s="9">
        <v>7</v>
      </c>
      <c r="H424" s="94"/>
      <c r="I424" s="460">
        <f t="shared" si="28"/>
        <v>5.761316872427983E-3</v>
      </c>
      <c r="J424" s="318">
        <v>5</v>
      </c>
      <c r="K424" s="460">
        <f t="shared" si="27"/>
        <v>1.1522633744855966E-3</v>
      </c>
    </row>
    <row r="425" spans="1:11" x14ac:dyDescent="0.25">
      <c r="A425" s="97" t="s">
        <v>423</v>
      </c>
      <c r="B425" s="75" t="s">
        <v>2067</v>
      </c>
      <c r="C425" s="27"/>
      <c r="D425" s="3"/>
      <c r="E425" s="3"/>
      <c r="F425" s="3"/>
      <c r="G425" s="3"/>
      <c r="H425" s="94"/>
      <c r="I425" s="460"/>
      <c r="J425" s="318"/>
      <c r="K425" s="460"/>
    </row>
    <row r="426" spans="1:11" x14ac:dyDescent="0.25">
      <c r="A426" s="98"/>
      <c r="B426" s="75" t="s">
        <v>2037</v>
      </c>
      <c r="C426" s="27"/>
      <c r="D426" s="3"/>
      <c r="E426" s="3"/>
      <c r="F426" s="3"/>
      <c r="G426" s="3"/>
      <c r="H426" s="94"/>
      <c r="I426" s="460"/>
      <c r="J426" s="318"/>
      <c r="K426" s="460"/>
    </row>
    <row r="427" spans="1:11" x14ac:dyDescent="0.25">
      <c r="A427" s="98">
        <v>1</v>
      </c>
      <c r="B427" s="72"/>
      <c r="C427" s="24" t="s">
        <v>2068</v>
      </c>
      <c r="D427" s="9" t="s">
        <v>28</v>
      </c>
      <c r="E427" s="9" t="s">
        <v>28</v>
      </c>
      <c r="F427" s="9" t="s">
        <v>13</v>
      </c>
      <c r="G427" s="9">
        <v>1</v>
      </c>
      <c r="H427" s="94"/>
      <c r="I427" s="460">
        <f t="shared" si="28"/>
        <v>8.2304526748971192E-4</v>
      </c>
      <c r="J427" s="318">
        <v>5</v>
      </c>
      <c r="K427" s="460">
        <f t="shared" si="27"/>
        <v>1.6460905349794237E-4</v>
      </c>
    </row>
    <row r="428" spans="1:11" x14ac:dyDescent="0.25">
      <c r="A428" s="98"/>
      <c r="B428" s="75" t="s">
        <v>1268</v>
      </c>
      <c r="C428" s="27"/>
      <c r="D428" s="3"/>
      <c r="E428" s="3"/>
      <c r="F428" s="3"/>
      <c r="G428" s="3"/>
      <c r="H428" s="94"/>
      <c r="I428" s="460"/>
      <c r="J428" s="318"/>
      <c r="K428" s="460"/>
    </row>
    <row r="429" spans="1:11" x14ac:dyDescent="0.25">
      <c r="A429" s="98">
        <v>2</v>
      </c>
      <c r="B429" s="72"/>
      <c r="C429" s="24" t="s">
        <v>2069</v>
      </c>
      <c r="D429" s="9" t="s">
        <v>28</v>
      </c>
      <c r="E429" s="9" t="s">
        <v>28</v>
      </c>
      <c r="F429" s="9" t="s">
        <v>13</v>
      </c>
      <c r="G429" s="9">
        <v>1</v>
      </c>
      <c r="H429" s="94"/>
      <c r="I429" s="460">
        <f t="shared" si="28"/>
        <v>8.2304526748971192E-4</v>
      </c>
      <c r="J429" s="318">
        <v>5</v>
      </c>
      <c r="K429" s="460">
        <f t="shared" si="27"/>
        <v>1.6460905349794237E-4</v>
      </c>
    </row>
    <row r="430" spans="1:11" x14ac:dyDescent="0.25">
      <c r="A430" s="98">
        <v>3</v>
      </c>
      <c r="B430" s="72"/>
      <c r="C430" s="24" t="s">
        <v>2070</v>
      </c>
      <c r="D430" s="9" t="s">
        <v>28</v>
      </c>
      <c r="E430" s="9" t="s">
        <v>28</v>
      </c>
      <c r="F430" s="9" t="s">
        <v>13</v>
      </c>
      <c r="G430" s="9">
        <v>1</v>
      </c>
      <c r="H430" s="94"/>
      <c r="I430" s="460">
        <f t="shared" si="28"/>
        <v>8.2304526748971192E-4</v>
      </c>
      <c r="J430" s="318">
        <v>5</v>
      </c>
      <c r="K430" s="460">
        <f t="shared" si="27"/>
        <v>1.6460905349794237E-4</v>
      </c>
    </row>
    <row r="431" spans="1:11" ht="30" x14ac:dyDescent="0.25">
      <c r="A431" s="98">
        <v>4</v>
      </c>
      <c r="B431" s="72"/>
      <c r="C431" s="24" t="s">
        <v>2071</v>
      </c>
      <c r="D431" s="9" t="s">
        <v>28</v>
      </c>
      <c r="E431" s="9" t="s">
        <v>28</v>
      </c>
      <c r="F431" s="9" t="s">
        <v>13</v>
      </c>
      <c r="G431" s="9">
        <v>1</v>
      </c>
      <c r="H431" s="94"/>
      <c r="I431" s="460">
        <f t="shared" si="28"/>
        <v>8.2304526748971192E-4</v>
      </c>
      <c r="J431" s="318">
        <v>5</v>
      </c>
      <c r="K431" s="460">
        <f t="shared" si="27"/>
        <v>1.6460905349794237E-4</v>
      </c>
    </row>
    <row r="432" spans="1:11" ht="30" x14ac:dyDescent="0.25">
      <c r="A432" s="98">
        <v>5</v>
      </c>
      <c r="B432" s="72"/>
      <c r="C432" s="24" t="s">
        <v>2072</v>
      </c>
      <c r="D432" s="9" t="s">
        <v>28</v>
      </c>
      <c r="E432" s="9" t="s">
        <v>28</v>
      </c>
      <c r="F432" s="9" t="s">
        <v>13</v>
      </c>
      <c r="G432" s="9">
        <v>1</v>
      </c>
      <c r="H432" s="94"/>
      <c r="I432" s="460">
        <f t="shared" si="28"/>
        <v>8.2304526748971192E-4</v>
      </c>
      <c r="J432" s="318">
        <v>5</v>
      </c>
      <c r="K432" s="460">
        <f t="shared" si="27"/>
        <v>1.6460905349794237E-4</v>
      </c>
    </row>
    <row r="433" spans="1:11" x14ac:dyDescent="0.25">
      <c r="A433" s="98"/>
      <c r="B433" s="75" t="s">
        <v>2039</v>
      </c>
      <c r="C433" s="27"/>
      <c r="D433" s="3"/>
      <c r="E433" s="3"/>
      <c r="F433" s="3"/>
      <c r="G433" s="3"/>
      <c r="H433" s="94"/>
      <c r="I433" s="460"/>
      <c r="J433" s="318"/>
      <c r="K433" s="460"/>
    </row>
    <row r="434" spans="1:11" x14ac:dyDescent="0.25">
      <c r="A434" s="28">
        <v>6</v>
      </c>
      <c r="B434" s="72"/>
      <c r="C434" s="24" t="s">
        <v>2073</v>
      </c>
      <c r="D434" s="9" t="s">
        <v>28</v>
      </c>
      <c r="E434" s="9" t="s">
        <v>28</v>
      </c>
      <c r="F434" s="9" t="s">
        <v>13</v>
      </c>
      <c r="G434" s="9">
        <v>1</v>
      </c>
      <c r="H434" s="94"/>
      <c r="I434" s="460">
        <f t="shared" si="28"/>
        <v>8.2304526748971192E-4</v>
      </c>
      <c r="J434" s="318">
        <v>5</v>
      </c>
      <c r="K434" s="460">
        <f t="shared" si="27"/>
        <v>1.6460905349794237E-4</v>
      </c>
    </row>
    <row r="435" spans="1:11" x14ac:dyDescent="0.25">
      <c r="A435" s="98"/>
      <c r="B435" s="75" t="s">
        <v>2041</v>
      </c>
      <c r="C435" s="27"/>
      <c r="D435" s="3"/>
      <c r="E435" s="3"/>
      <c r="F435" s="3"/>
      <c r="G435" s="3"/>
      <c r="H435" s="94"/>
      <c r="I435" s="460"/>
      <c r="J435" s="318"/>
      <c r="K435" s="460"/>
    </row>
    <row r="436" spans="1:11" x14ac:dyDescent="0.25">
      <c r="A436" s="98">
        <v>7</v>
      </c>
      <c r="B436" s="72"/>
      <c r="C436" s="24" t="s">
        <v>2074</v>
      </c>
      <c r="D436" s="9" t="s">
        <v>28</v>
      </c>
      <c r="E436" s="9" t="s">
        <v>28</v>
      </c>
      <c r="F436" s="9" t="s">
        <v>13</v>
      </c>
      <c r="G436" s="9">
        <v>1</v>
      </c>
      <c r="H436" s="94"/>
      <c r="I436" s="460">
        <f t="shared" si="28"/>
        <v>8.2304526748971192E-4</v>
      </c>
      <c r="J436" s="318">
        <v>5</v>
      </c>
      <c r="K436" s="460">
        <f t="shared" si="27"/>
        <v>1.6460905349794237E-4</v>
      </c>
    </row>
    <row r="437" spans="1:11" x14ac:dyDescent="0.25">
      <c r="A437" s="98">
        <v>8</v>
      </c>
      <c r="B437" s="72"/>
      <c r="C437" s="24" t="s">
        <v>2075</v>
      </c>
      <c r="D437" s="9" t="s">
        <v>28</v>
      </c>
      <c r="E437" s="9" t="s">
        <v>28</v>
      </c>
      <c r="F437" s="9" t="s">
        <v>13</v>
      </c>
      <c r="G437" s="9">
        <v>1</v>
      </c>
      <c r="H437" s="94"/>
      <c r="I437" s="460">
        <f t="shared" si="28"/>
        <v>8.2304526748971192E-4</v>
      </c>
      <c r="J437" s="318">
        <v>5</v>
      </c>
      <c r="K437" s="460">
        <f t="shared" si="27"/>
        <v>1.6460905349794237E-4</v>
      </c>
    </row>
    <row r="438" spans="1:11" x14ac:dyDescent="0.25">
      <c r="A438" s="98"/>
      <c r="B438" s="75" t="s">
        <v>2076</v>
      </c>
      <c r="C438" s="27"/>
      <c r="D438" s="3"/>
      <c r="E438" s="3"/>
      <c r="F438" s="3"/>
      <c r="G438" s="3"/>
      <c r="H438" s="94"/>
      <c r="I438" s="460"/>
      <c r="J438" s="318"/>
      <c r="K438" s="460"/>
    </row>
    <row r="439" spans="1:11" x14ac:dyDescent="0.25">
      <c r="A439" s="98">
        <v>9</v>
      </c>
      <c r="B439" s="72"/>
      <c r="C439" s="24" t="s">
        <v>2077</v>
      </c>
      <c r="D439" s="9" t="s">
        <v>28</v>
      </c>
      <c r="E439" s="9" t="s">
        <v>28</v>
      </c>
      <c r="F439" s="9" t="s">
        <v>13</v>
      </c>
      <c r="G439" s="9">
        <v>1</v>
      </c>
      <c r="H439" s="94"/>
      <c r="I439" s="460">
        <f t="shared" si="28"/>
        <v>8.2304526748971192E-4</v>
      </c>
      <c r="J439" s="318">
        <v>5</v>
      </c>
      <c r="K439" s="460">
        <f t="shared" si="27"/>
        <v>1.6460905349794237E-4</v>
      </c>
    </row>
    <row r="440" spans="1:11" ht="15" customHeight="1" x14ac:dyDescent="0.25">
      <c r="A440" s="28">
        <v>10</v>
      </c>
      <c r="B440" s="72"/>
      <c r="C440" s="24" t="s">
        <v>2078</v>
      </c>
      <c r="D440" s="9" t="s">
        <v>28</v>
      </c>
      <c r="E440" s="9" t="s">
        <v>28</v>
      </c>
      <c r="F440" s="9" t="s">
        <v>13</v>
      </c>
      <c r="G440" s="9">
        <v>1</v>
      </c>
      <c r="H440" s="94"/>
      <c r="I440" s="460">
        <f t="shared" si="28"/>
        <v>8.2304526748971192E-4</v>
      </c>
      <c r="J440" s="318">
        <v>5</v>
      </c>
      <c r="K440" s="460">
        <f t="shared" ref="K440:K445" si="29">I440/J440</f>
        <v>1.6460905349794237E-4</v>
      </c>
    </row>
    <row r="441" spans="1:11" x14ac:dyDescent="0.25">
      <c r="A441" s="98"/>
      <c r="B441" s="75" t="s">
        <v>2048</v>
      </c>
      <c r="C441" s="27"/>
      <c r="D441" s="3"/>
      <c r="E441" s="3"/>
      <c r="F441" s="3"/>
      <c r="G441" s="3"/>
      <c r="H441" s="94"/>
      <c r="I441" s="460"/>
      <c r="J441" s="318"/>
      <c r="K441" s="460"/>
    </row>
    <row r="442" spans="1:11" x14ac:dyDescent="0.25">
      <c r="A442" s="98">
        <v>11</v>
      </c>
      <c r="B442" s="72"/>
      <c r="C442" s="24" t="s">
        <v>2079</v>
      </c>
      <c r="D442" s="9" t="s">
        <v>28</v>
      </c>
      <c r="E442" s="9" t="s">
        <v>28</v>
      </c>
      <c r="F442" s="9" t="s">
        <v>13</v>
      </c>
      <c r="G442" s="9">
        <v>1</v>
      </c>
      <c r="H442" s="94"/>
      <c r="I442" s="460">
        <f>G442/27/45</f>
        <v>8.2304526748971192E-4</v>
      </c>
      <c r="J442" s="318">
        <v>5</v>
      </c>
      <c r="K442" s="460">
        <f t="shared" si="29"/>
        <v>1.6460905349794237E-4</v>
      </c>
    </row>
    <row r="443" spans="1:11" ht="15" customHeight="1" x14ac:dyDescent="0.25">
      <c r="A443" s="98">
        <v>12</v>
      </c>
      <c r="B443" s="72"/>
      <c r="C443" s="24" t="s">
        <v>2080</v>
      </c>
      <c r="D443" s="9" t="s">
        <v>28</v>
      </c>
      <c r="E443" s="9" t="s">
        <v>28</v>
      </c>
      <c r="F443" s="9" t="s">
        <v>13</v>
      </c>
      <c r="G443" s="9">
        <v>1</v>
      </c>
      <c r="H443" s="94"/>
      <c r="I443" s="460">
        <f>G443/27/45</f>
        <v>8.2304526748971192E-4</v>
      </c>
      <c r="J443" s="318">
        <v>5</v>
      </c>
      <c r="K443" s="460">
        <f t="shared" si="29"/>
        <v>1.6460905349794237E-4</v>
      </c>
    </row>
    <row r="444" spans="1:11" x14ac:dyDescent="0.25">
      <c r="A444" s="98"/>
      <c r="B444" s="75" t="s">
        <v>2081</v>
      </c>
      <c r="C444" s="27"/>
      <c r="D444" s="3"/>
      <c r="E444" s="3"/>
      <c r="F444" s="3"/>
      <c r="G444" s="3"/>
      <c r="H444" s="94"/>
      <c r="I444" s="460"/>
      <c r="J444" s="318"/>
      <c r="K444" s="460"/>
    </row>
    <row r="445" spans="1:11" ht="30" x14ac:dyDescent="0.25">
      <c r="A445" s="28">
        <v>13</v>
      </c>
      <c r="B445" s="72"/>
      <c r="C445" s="24" t="s">
        <v>2082</v>
      </c>
      <c r="D445" s="9" t="s">
        <v>28</v>
      </c>
      <c r="E445" s="9" t="s">
        <v>28</v>
      </c>
      <c r="F445" s="9" t="s">
        <v>13</v>
      </c>
      <c r="G445" s="9">
        <v>1</v>
      </c>
      <c r="H445" s="94"/>
      <c r="I445" s="460">
        <f>G445/27/45</f>
        <v>8.2304526748971192E-4</v>
      </c>
      <c r="J445" s="318">
        <v>5</v>
      </c>
      <c r="K445" s="460">
        <f t="shared" si="29"/>
        <v>1.6460905349794237E-4</v>
      </c>
    </row>
    <row r="446" spans="1:11" x14ac:dyDescent="0.25">
      <c r="A446" s="28"/>
      <c r="B446" s="81" t="s">
        <v>2771</v>
      </c>
      <c r="C446" s="54"/>
      <c r="D446" s="116"/>
      <c r="E446" s="116"/>
      <c r="F446" s="116"/>
      <c r="G446" s="116"/>
      <c r="H446" s="116"/>
      <c r="I446" s="460"/>
      <c r="J446" s="318"/>
      <c r="K446" s="460"/>
    </row>
    <row r="447" spans="1:11" x14ac:dyDescent="0.25">
      <c r="A447" s="28"/>
      <c r="B447" s="82" t="s">
        <v>2083</v>
      </c>
      <c r="C447" s="59"/>
      <c r="D447" s="117"/>
      <c r="E447" s="117"/>
      <c r="F447" s="117"/>
      <c r="G447" s="117"/>
      <c r="H447" s="117"/>
      <c r="I447" s="460"/>
      <c r="J447" s="318"/>
      <c r="K447" s="460"/>
    </row>
    <row r="448" spans="1:11" x14ac:dyDescent="0.25">
      <c r="A448" s="28"/>
      <c r="B448" s="82" t="s">
        <v>2084</v>
      </c>
      <c r="C448" s="59"/>
      <c r="D448" s="117"/>
      <c r="E448" s="117"/>
      <c r="F448" s="117"/>
      <c r="G448" s="117"/>
      <c r="H448" s="117"/>
      <c r="I448" s="460"/>
      <c r="J448" s="318"/>
      <c r="K448" s="460"/>
    </row>
    <row r="449" spans="1:11" x14ac:dyDescent="0.25">
      <c r="A449" s="28"/>
      <c r="B449" s="82" t="s">
        <v>2085</v>
      </c>
      <c r="C449" s="59"/>
      <c r="D449" s="117"/>
      <c r="E449" s="117"/>
      <c r="F449" s="117"/>
      <c r="G449" s="117"/>
      <c r="H449" s="117"/>
      <c r="I449" s="460"/>
      <c r="J449" s="318"/>
      <c r="K449" s="460"/>
    </row>
    <row r="451" spans="1:11" x14ac:dyDescent="0.25">
      <c r="A451" s="330" t="s">
        <v>2086</v>
      </c>
      <c r="B451" s="331"/>
      <c r="C451" s="332"/>
      <c r="D451" s="333"/>
      <c r="E451" s="333"/>
      <c r="F451" s="333"/>
      <c r="G451" s="333"/>
      <c r="H451" s="333"/>
      <c r="I451" s="462"/>
      <c r="J451" s="334"/>
      <c r="K451" s="462"/>
    </row>
    <row r="452" spans="1:11" x14ac:dyDescent="0.25">
      <c r="A452" s="37" t="s">
        <v>2022</v>
      </c>
    </row>
    <row r="453" spans="1:11" s="424" customFormat="1" ht="30" customHeight="1" x14ac:dyDescent="0.25">
      <c r="A453" s="487" t="s">
        <v>0</v>
      </c>
      <c r="B453" s="487" t="s">
        <v>20</v>
      </c>
      <c r="C453" s="487" t="s">
        <v>1</v>
      </c>
      <c r="D453" s="491" t="s">
        <v>2</v>
      </c>
      <c r="E453" s="492"/>
      <c r="F453" s="487" t="s">
        <v>37</v>
      </c>
      <c r="G453" s="487" t="s">
        <v>38</v>
      </c>
      <c r="H453" s="487" t="s">
        <v>3</v>
      </c>
      <c r="I453" s="489" t="s">
        <v>3193</v>
      </c>
      <c r="J453" s="487" t="s">
        <v>3189</v>
      </c>
      <c r="K453" s="489" t="s">
        <v>3190</v>
      </c>
    </row>
    <row r="454" spans="1:11" s="424" customFormat="1" ht="30" customHeight="1" x14ac:dyDescent="0.25">
      <c r="A454" s="488"/>
      <c r="B454" s="488"/>
      <c r="C454" s="488"/>
      <c r="D454" s="425" t="s">
        <v>39</v>
      </c>
      <c r="E454" s="425" t="s">
        <v>4</v>
      </c>
      <c r="F454" s="488"/>
      <c r="G454" s="488"/>
      <c r="H454" s="488"/>
      <c r="I454" s="490"/>
      <c r="J454" s="488"/>
      <c r="K454" s="490"/>
    </row>
    <row r="455" spans="1:11" x14ac:dyDescent="0.25">
      <c r="A455" s="287" t="s">
        <v>62</v>
      </c>
      <c r="B455" s="288" t="s">
        <v>21</v>
      </c>
      <c r="C455" s="289"/>
      <c r="D455" s="290"/>
      <c r="E455" s="290"/>
      <c r="F455" s="290"/>
      <c r="G455" s="290"/>
      <c r="H455" s="355"/>
      <c r="I455" s="460"/>
      <c r="J455" s="318"/>
      <c r="K455" s="460"/>
    </row>
    <row r="456" spans="1:11" x14ac:dyDescent="0.25">
      <c r="A456" s="291">
        <v>1</v>
      </c>
      <c r="B456" s="292"/>
      <c r="C456" s="293" t="s">
        <v>2087</v>
      </c>
      <c r="D456" s="294" t="s">
        <v>28</v>
      </c>
      <c r="E456" s="354"/>
      <c r="F456" s="294" t="s">
        <v>65</v>
      </c>
      <c r="G456" s="294">
        <v>1</v>
      </c>
      <c r="H456" s="294"/>
      <c r="I456" s="460">
        <f t="shared" ref="I456:I519" si="30">G456/27/45</f>
        <v>8.2304526748971192E-4</v>
      </c>
      <c r="J456" s="318">
        <v>5</v>
      </c>
      <c r="K456" s="460">
        <f t="shared" ref="K456:K519" si="31">I456/J456</f>
        <v>1.6460905349794237E-4</v>
      </c>
    </row>
    <row r="457" spans="1:11" x14ac:dyDescent="0.25">
      <c r="A457" s="295">
        <v>2</v>
      </c>
      <c r="B457" s="296"/>
      <c r="C457" s="297" t="s">
        <v>2088</v>
      </c>
      <c r="D457" s="298" t="s">
        <v>28</v>
      </c>
      <c r="E457" s="299"/>
      <c r="F457" s="298" t="s">
        <v>65</v>
      </c>
      <c r="G457" s="298">
        <v>2</v>
      </c>
      <c r="H457" s="298"/>
      <c r="I457" s="460">
        <f t="shared" si="30"/>
        <v>1.6460905349794238E-3</v>
      </c>
      <c r="J457" s="318">
        <v>5</v>
      </c>
      <c r="K457" s="460">
        <f t="shared" si="31"/>
        <v>3.2921810699588475E-4</v>
      </c>
    </row>
    <row r="458" spans="1:11" x14ac:dyDescent="0.25">
      <c r="A458" s="291">
        <v>3</v>
      </c>
      <c r="B458" s="292"/>
      <c r="C458" s="293" t="s">
        <v>2089</v>
      </c>
      <c r="D458" s="354"/>
      <c r="E458" s="294" t="s">
        <v>28</v>
      </c>
      <c r="F458" s="294" t="s">
        <v>1499</v>
      </c>
      <c r="G458" s="294">
        <v>1</v>
      </c>
      <c r="H458" s="294"/>
      <c r="I458" s="460">
        <f t="shared" si="30"/>
        <v>8.2304526748971192E-4</v>
      </c>
      <c r="J458" s="318">
        <v>5</v>
      </c>
      <c r="K458" s="460">
        <f t="shared" si="31"/>
        <v>1.6460905349794237E-4</v>
      </c>
    </row>
    <row r="459" spans="1:11" x14ac:dyDescent="0.25">
      <c r="A459" s="295">
        <v>4</v>
      </c>
      <c r="B459" s="292"/>
      <c r="C459" s="293" t="s">
        <v>2090</v>
      </c>
      <c r="D459" s="294" t="s">
        <v>28</v>
      </c>
      <c r="E459" s="354"/>
      <c r="F459" s="294" t="s">
        <v>65</v>
      </c>
      <c r="G459" s="294">
        <v>1</v>
      </c>
      <c r="H459" s="294"/>
      <c r="I459" s="460">
        <f t="shared" si="30"/>
        <v>8.2304526748971192E-4</v>
      </c>
      <c r="J459" s="318">
        <v>5</v>
      </c>
      <c r="K459" s="460">
        <f t="shared" si="31"/>
        <v>1.6460905349794237E-4</v>
      </c>
    </row>
    <row r="460" spans="1:11" x14ac:dyDescent="0.25">
      <c r="A460" s="291">
        <v>5</v>
      </c>
      <c r="B460" s="292"/>
      <c r="C460" s="293" t="s">
        <v>142</v>
      </c>
      <c r="D460" s="294" t="s">
        <v>28</v>
      </c>
      <c r="E460" s="354"/>
      <c r="F460" s="294" t="s">
        <v>65</v>
      </c>
      <c r="G460" s="294">
        <v>1</v>
      </c>
      <c r="H460" s="294"/>
      <c r="I460" s="460">
        <f t="shared" si="30"/>
        <v>8.2304526748971192E-4</v>
      </c>
      <c r="J460" s="318">
        <v>5</v>
      </c>
      <c r="K460" s="460">
        <f t="shared" si="31"/>
        <v>1.6460905349794237E-4</v>
      </c>
    </row>
    <row r="461" spans="1:11" x14ac:dyDescent="0.25">
      <c r="A461" s="295">
        <v>6</v>
      </c>
      <c r="B461" s="292"/>
      <c r="C461" s="293" t="s">
        <v>514</v>
      </c>
      <c r="D461" s="294" t="s">
        <v>28</v>
      </c>
      <c r="E461" s="354"/>
      <c r="F461" s="294" t="s">
        <v>2091</v>
      </c>
      <c r="G461" s="294">
        <v>1</v>
      </c>
      <c r="H461" s="294"/>
      <c r="I461" s="460">
        <f t="shared" si="30"/>
        <v>8.2304526748971192E-4</v>
      </c>
      <c r="J461" s="318">
        <v>5</v>
      </c>
      <c r="K461" s="460">
        <f t="shared" si="31"/>
        <v>1.6460905349794237E-4</v>
      </c>
    </row>
    <row r="462" spans="1:11" x14ac:dyDescent="0.25">
      <c r="A462" s="291">
        <v>7</v>
      </c>
      <c r="B462" s="292"/>
      <c r="C462" s="293" t="s">
        <v>2092</v>
      </c>
      <c r="D462" s="354"/>
      <c r="E462" s="294" t="s">
        <v>28</v>
      </c>
      <c r="F462" s="294" t="s">
        <v>2091</v>
      </c>
      <c r="G462" s="294">
        <v>2</v>
      </c>
      <c r="H462" s="294"/>
      <c r="I462" s="460">
        <f t="shared" si="30"/>
        <v>1.6460905349794238E-3</v>
      </c>
      <c r="J462" s="318">
        <v>5</v>
      </c>
      <c r="K462" s="460">
        <f t="shared" si="31"/>
        <v>3.2921810699588475E-4</v>
      </c>
    </row>
    <row r="463" spans="1:11" x14ac:dyDescent="0.25">
      <c r="A463" s="287" t="s">
        <v>66</v>
      </c>
      <c r="B463" s="288" t="s">
        <v>562</v>
      </c>
      <c r="C463" s="289"/>
      <c r="D463" s="290"/>
      <c r="E463" s="290"/>
      <c r="F463" s="290"/>
      <c r="G463" s="290"/>
      <c r="H463" s="355"/>
      <c r="I463" s="460"/>
      <c r="J463" s="318"/>
      <c r="K463" s="460"/>
    </row>
    <row r="464" spans="1:11" x14ac:dyDescent="0.25">
      <c r="A464" s="287" t="s">
        <v>40</v>
      </c>
      <c r="B464" s="288" t="s">
        <v>162</v>
      </c>
      <c r="C464" s="289"/>
      <c r="D464" s="290"/>
      <c r="E464" s="290"/>
      <c r="F464" s="290"/>
      <c r="G464" s="290"/>
      <c r="H464" s="355"/>
      <c r="I464" s="460"/>
      <c r="J464" s="318"/>
      <c r="K464" s="460"/>
    </row>
    <row r="465" spans="1:11" ht="30" x14ac:dyDescent="0.25">
      <c r="A465" s="291">
        <v>8</v>
      </c>
      <c r="B465" s="300" t="s">
        <v>2093</v>
      </c>
      <c r="C465" s="293" t="s">
        <v>2093</v>
      </c>
      <c r="D465" s="354"/>
      <c r="E465" s="294" t="s">
        <v>28</v>
      </c>
      <c r="F465" s="294" t="s">
        <v>350</v>
      </c>
      <c r="G465" s="294">
        <v>1</v>
      </c>
      <c r="H465" s="294"/>
      <c r="I465" s="460">
        <f t="shared" si="30"/>
        <v>8.2304526748971192E-4</v>
      </c>
      <c r="J465" s="318">
        <v>5</v>
      </c>
      <c r="K465" s="460">
        <f t="shared" si="31"/>
        <v>1.6460905349794237E-4</v>
      </c>
    </row>
    <row r="466" spans="1:11" x14ac:dyDescent="0.25">
      <c r="A466" s="287" t="s">
        <v>50</v>
      </c>
      <c r="B466" s="288" t="s">
        <v>1555</v>
      </c>
      <c r="C466" s="289"/>
      <c r="D466" s="290"/>
      <c r="E466" s="290"/>
      <c r="F466" s="290"/>
      <c r="G466" s="290"/>
      <c r="H466" s="355"/>
      <c r="I466" s="460"/>
      <c r="J466" s="318"/>
      <c r="K466" s="460"/>
    </row>
    <row r="467" spans="1:11" x14ac:dyDescent="0.25">
      <c r="A467" s="287" t="s">
        <v>1583</v>
      </c>
      <c r="B467" s="288" t="s">
        <v>2094</v>
      </c>
      <c r="C467" s="289"/>
      <c r="D467" s="290"/>
      <c r="E467" s="290"/>
      <c r="F467" s="290"/>
      <c r="G467" s="290"/>
      <c r="H467" s="355"/>
      <c r="I467" s="460"/>
      <c r="J467" s="318"/>
      <c r="K467" s="460"/>
    </row>
    <row r="468" spans="1:11" x14ac:dyDescent="0.25">
      <c r="A468" s="295">
        <v>9</v>
      </c>
      <c r="B468" s="296" t="s">
        <v>2095</v>
      </c>
      <c r="C468" s="297" t="s">
        <v>2096</v>
      </c>
      <c r="D468" s="298"/>
      <c r="E468" s="298" t="s">
        <v>28</v>
      </c>
      <c r="F468" s="298" t="s">
        <v>2091</v>
      </c>
      <c r="G468" s="298">
        <v>1</v>
      </c>
      <c r="H468" s="298"/>
      <c r="I468" s="460">
        <f t="shared" si="30"/>
        <v>8.2304526748971192E-4</v>
      </c>
      <c r="J468" s="318">
        <v>5</v>
      </c>
      <c r="K468" s="460">
        <f t="shared" si="31"/>
        <v>1.6460905349794237E-4</v>
      </c>
    </row>
    <row r="469" spans="1:11" x14ac:dyDescent="0.25">
      <c r="A469" s="291">
        <v>10</v>
      </c>
      <c r="B469" s="292"/>
      <c r="C469" s="293" t="s">
        <v>2097</v>
      </c>
      <c r="D469" s="294"/>
      <c r="E469" s="294" t="s">
        <v>28</v>
      </c>
      <c r="F469" s="294" t="s">
        <v>13</v>
      </c>
      <c r="G469" s="294">
        <v>1</v>
      </c>
      <c r="H469" s="294"/>
      <c r="I469" s="460">
        <f t="shared" si="30"/>
        <v>8.2304526748971192E-4</v>
      </c>
      <c r="J469" s="318">
        <v>5</v>
      </c>
      <c r="K469" s="460">
        <f t="shared" si="31"/>
        <v>1.6460905349794237E-4</v>
      </c>
    </row>
    <row r="470" spans="1:11" x14ac:dyDescent="0.25">
      <c r="A470" s="287" t="s">
        <v>1588</v>
      </c>
      <c r="B470" s="288" t="s">
        <v>2098</v>
      </c>
      <c r="C470" s="289"/>
      <c r="D470" s="290"/>
      <c r="E470" s="290"/>
      <c r="F470" s="290"/>
      <c r="G470" s="290"/>
      <c r="H470" s="355"/>
      <c r="I470" s="460"/>
      <c r="J470" s="318"/>
      <c r="K470" s="460"/>
    </row>
    <row r="471" spans="1:11" x14ac:dyDescent="0.25">
      <c r="A471" s="295">
        <v>11</v>
      </c>
      <c r="B471" s="296" t="s">
        <v>2099</v>
      </c>
      <c r="C471" s="297" t="s">
        <v>2100</v>
      </c>
      <c r="D471" s="298"/>
      <c r="E471" s="298" t="s">
        <v>28</v>
      </c>
      <c r="F471" s="298" t="s">
        <v>2101</v>
      </c>
      <c r="G471" s="298">
        <v>1</v>
      </c>
      <c r="H471" s="298"/>
      <c r="I471" s="460">
        <f t="shared" si="30"/>
        <v>8.2304526748971192E-4</v>
      </c>
      <c r="J471" s="318">
        <v>5</v>
      </c>
      <c r="K471" s="460">
        <f t="shared" si="31"/>
        <v>1.6460905349794237E-4</v>
      </c>
    </row>
    <row r="472" spans="1:11" ht="30" x14ac:dyDescent="0.25">
      <c r="A472" s="295">
        <v>12</v>
      </c>
      <c r="B472" s="296" t="s">
        <v>2102</v>
      </c>
      <c r="C472" s="297" t="s">
        <v>2103</v>
      </c>
      <c r="D472" s="298"/>
      <c r="E472" s="298" t="s">
        <v>28</v>
      </c>
      <c r="F472" s="298" t="s">
        <v>2101</v>
      </c>
      <c r="G472" s="298">
        <v>1</v>
      </c>
      <c r="H472" s="298"/>
      <c r="I472" s="460">
        <f t="shared" si="30"/>
        <v>8.2304526748971192E-4</v>
      </c>
      <c r="J472" s="318">
        <v>5</v>
      </c>
      <c r="K472" s="460">
        <f t="shared" si="31"/>
        <v>1.6460905349794237E-4</v>
      </c>
    </row>
    <row r="473" spans="1:11" x14ac:dyDescent="0.25">
      <c r="A473" s="295">
        <v>13</v>
      </c>
      <c r="B473" s="296" t="s">
        <v>2104</v>
      </c>
      <c r="C473" s="297" t="s">
        <v>2105</v>
      </c>
      <c r="D473" s="298"/>
      <c r="E473" s="298" t="s">
        <v>28</v>
      </c>
      <c r="F473" s="298" t="s">
        <v>2106</v>
      </c>
      <c r="G473" s="298">
        <v>1</v>
      </c>
      <c r="H473" s="298"/>
      <c r="I473" s="460">
        <f t="shared" si="30"/>
        <v>8.2304526748971192E-4</v>
      </c>
      <c r="J473" s="318">
        <v>5</v>
      </c>
      <c r="K473" s="460">
        <f t="shared" si="31"/>
        <v>1.6460905349794237E-4</v>
      </c>
    </row>
    <row r="474" spans="1:11" x14ac:dyDescent="0.25">
      <c r="A474" s="295">
        <v>14</v>
      </c>
      <c r="B474" s="296" t="s">
        <v>2107</v>
      </c>
      <c r="C474" s="297" t="s">
        <v>2108</v>
      </c>
      <c r="D474" s="298"/>
      <c r="E474" s="298" t="s">
        <v>28</v>
      </c>
      <c r="F474" s="298" t="s">
        <v>2106</v>
      </c>
      <c r="G474" s="298">
        <v>1</v>
      </c>
      <c r="H474" s="298"/>
      <c r="I474" s="460">
        <f t="shared" si="30"/>
        <v>8.2304526748971192E-4</v>
      </c>
      <c r="J474" s="318">
        <v>5</v>
      </c>
      <c r="K474" s="460">
        <f t="shared" si="31"/>
        <v>1.6460905349794237E-4</v>
      </c>
    </row>
    <row r="475" spans="1:11" x14ac:dyDescent="0.25">
      <c r="A475" s="295">
        <v>15</v>
      </c>
      <c r="B475" s="292" t="s">
        <v>2109</v>
      </c>
      <c r="C475" s="297" t="s">
        <v>2110</v>
      </c>
      <c r="D475" s="298"/>
      <c r="E475" s="298" t="s">
        <v>28</v>
      </c>
      <c r="F475" s="298" t="s">
        <v>2106</v>
      </c>
      <c r="G475" s="298">
        <v>1</v>
      </c>
      <c r="H475" s="298"/>
      <c r="I475" s="460">
        <f t="shared" si="30"/>
        <v>8.2304526748971192E-4</v>
      </c>
      <c r="J475" s="318">
        <v>5</v>
      </c>
      <c r="K475" s="460">
        <f t="shared" si="31"/>
        <v>1.6460905349794237E-4</v>
      </c>
    </row>
    <row r="476" spans="1:11" x14ac:dyDescent="0.25">
      <c r="A476" s="295">
        <v>16</v>
      </c>
      <c r="B476" s="301"/>
      <c r="C476" s="297" t="s">
        <v>2111</v>
      </c>
      <c r="D476" s="298"/>
      <c r="E476" s="298" t="s">
        <v>28</v>
      </c>
      <c r="F476" s="298" t="s">
        <v>2106</v>
      </c>
      <c r="G476" s="298">
        <v>1</v>
      </c>
      <c r="H476" s="298"/>
      <c r="I476" s="460">
        <f t="shared" si="30"/>
        <v>8.2304526748971192E-4</v>
      </c>
      <c r="J476" s="318">
        <v>5</v>
      </c>
      <c r="K476" s="460">
        <f t="shared" si="31"/>
        <v>1.6460905349794237E-4</v>
      </c>
    </row>
    <row r="477" spans="1:11" x14ac:dyDescent="0.25">
      <c r="A477" s="287" t="s">
        <v>132</v>
      </c>
      <c r="B477" s="288" t="s">
        <v>24</v>
      </c>
      <c r="C477" s="289"/>
      <c r="D477" s="290"/>
      <c r="E477" s="290"/>
      <c r="F477" s="290"/>
      <c r="G477" s="290"/>
      <c r="H477" s="355"/>
      <c r="I477" s="460"/>
      <c r="J477" s="318"/>
      <c r="K477" s="460"/>
    </row>
    <row r="478" spans="1:11" x14ac:dyDescent="0.25">
      <c r="A478" s="287" t="s">
        <v>1602</v>
      </c>
      <c r="B478" s="288" t="s">
        <v>2112</v>
      </c>
      <c r="C478" s="289"/>
      <c r="D478" s="290"/>
      <c r="E478" s="290"/>
      <c r="F478" s="290"/>
      <c r="G478" s="290"/>
      <c r="H478" s="355"/>
      <c r="I478" s="460"/>
      <c r="J478" s="318"/>
      <c r="K478" s="460"/>
    </row>
    <row r="479" spans="1:11" x14ac:dyDescent="0.25">
      <c r="A479" s="295">
        <v>17</v>
      </c>
      <c r="B479" s="302"/>
      <c r="C479" s="297" t="s">
        <v>2113</v>
      </c>
      <c r="D479" s="298"/>
      <c r="E479" s="298" t="s">
        <v>28</v>
      </c>
      <c r="F479" s="298" t="s">
        <v>1716</v>
      </c>
      <c r="G479" s="298">
        <v>7</v>
      </c>
      <c r="H479" s="298"/>
      <c r="I479" s="460">
        <f t="shared" si="30"/>
        <v>5.761316872427983E-3</v>
      </c>
      <c r="J479" s="318">
        <v>5</v>
      </c>
      <c r="K479" s="460">
        <f t="shared" si="31"/>
        <v>1.1522633744855966E-3</v>
      </c>
    </row>
    <row r="480" spans="1:11" x14ac:dyDescent="0.25">
      <c r="A480" s="295">
        <v>18</v>
      </c>
      <c r="B480" s="302"/>
      <c r="C480" s="297" t="s">
        <v>1216</v>
      </c>
      <c r="D480" s="298"/>
      <c r="E480" s="298" t="s">
        <v>28</v>
      </c>
      <c r="F480" s="298" t="s">
        <v>1716</v>
      </c>
      <c r="G480" s="298">
        <v>7</v>
      </c>
      <c r="H480" s="298"/>
      <c r="I480" s="460">
        <f t="shared" si="30"/>
        <v>5.761316872427983E-3</v>
      </c>
      <c r="J480" s="318">
        <v>5</v>
      </c>
      <c r="K480" s="460">
        <f t="shared" si="31"/>
        <v>1.1522633744855966E-3</v>
      </c>
    </row>
    <row r="481" spans="1:11" x14ac:dyDescent="0.25">
      <c r="A481" s="295">
        <v>19</v>
      </c>
      <c r="B481" s="302"/>
      <c r="C481" s="297" t="s">
        <v>2114</v>
      </c>
      <c r="D481" s="298"/>
      <c r="E481" s="298" t="s">
        <v>28</v>
      </c>
      <c r="F481" s="298" t="s">
        <v>1716</v>
      </c>
      <c r="G481" s="298">
        <v>7</v>
      </c>
      <c r="H481" s="298"/>
      <c r="I481" s="460">
        <f t="shared" si="30"/>
        <v>5.761316872427983E-3</v>
      </c>
      <c r="J481" s="318">
        <v>5</v>
      </c>
      <c r="K481" s="460">
        <f t="shared" si="31"/>
        <v>1.1522633744855966E-3</v>
      </c>
    </row>
    <row r="482" spans="1:11" x14ac:dyDescent="0.25">
      <c r="A482" s="295">
        <v>20</v>
      </c>
      <c r="B482" s="302"/>
      <c r="C482" s="297" t="s">
        <v>2115</v>
      </c>
      <c r="D482" s="298"/>
      <c r="E482" s="298" t="s">
        <v>28</v>
      </c>
      <c r="F482" s="298" t="s">
        <v>1716</v>
      </c>
      <c r="G482" s="298">
        <v>7</v>
      </c>
      <c r="H482" s="298"/>
      <c r="I482" s="460">
        <f t="shared" si="30"/>
        <v>5.761316872427983E-3</v>
      </c>
      <c r="J482" s="318">
        <v>5</v>
      </c>
      <c r="K482" s="460">
        <f t="shared" si="31"/>
        <v>1.1522633744855966E-3</v>
      </c>
    </row>
    <row r="483" spans="1:11" x14ac:dyDescent="0.25">
      <c r="A483" s="295">
        <v>21</v>
      </c>
      <c r="B483" s="302"/>
      <c r="C483" s="297" t="s">
        <v>1190</v>
      </c>
      <c r="D483" s="298"/>
      <c r="E483" s="298" t="s">
        <v>28</v>
      </c>
      <c r="F483" s="298" t="s">
        <v>1499</v>
      </c>
      <c r="G483" s="298">
        <v>7</v>
      </c>
      <c r="H483" s="298"/>
      <c r="I483" s="460">
        <f t="shared" si="30"/>
        <v>5.761316872427983E-3</v>
      </c>
      <c r="J483" s="318">
        <v>5</v>
      </c>
      <c r="K483" s="460">
        <f t="shared" si="31"/>
        <v>1.1522633744855966E-3</v>
      </c>
    </row>
    <row r="484" spans="1:11" x14ac:dyDescent="0.25">
      <c r="A484" s="295">
        <v>22</v>
      </c>
      <c r="B484" s="302"/>
      <c r="C484" s="297" t="s">
        <v>2116</v>
      </c>
      <c r="D484" s="299"/>
      <c r="E484" s="298" t="s">
        <v>28</v>
      </c>
      <c r="F484" s="298" t="s">
        <v>1499</v>
      </c>
      <c r="G484" s="298">
        <v>50</v>
      </c>
      <c r="H484" s="298"/>
      <c r="I484" s="460">
        <f t="shared" si="30"/>
        <v>4.1152263374485597E-2</v>
      </c>
      <c r="J484" s="318">
        <v>5</v>
      </c>
      <c r="K484" s="460">
        <f t="shared" si="31"/>
        <v>8.23045267489712E-3</v>
      </c>
    </row>
    <row r="485" spans="1:11" x14ac:dyDescent="0.25">
      <c r="A485" s="295">
        <v>23</v>
      </c>
      <c r="B485" s="302"/>
      <c r="C485" s="297" t="s">
        <v>2117</v>
      </c>
      <c r="D485" s="299"/>
      <c r="E485" s="298" t="s">
        <v>28</v>
      </c>
      <c r="F485" s="298" t="s">
        <v>1499</v>
      </c>
      <c r="G485" s="298">
        <v>20</v>
      </c>
      <c r="H485" s="298"/>
      <c r="I485" s="460">
        <f t="shared" si="30"/>
        <v>1.6460905349794237E-2</v>
      </c>
      <c r="J485" s="318">
        <v>5</v>
      </c>
      <c r="K485" s="460">
        <f t="shared" si="31"/>
        <v>3.2921810699588472E-3</v>
      </c>
    </row>
    <row r="486" spans="1:11" x14ac:dyDescent="0.25">
      <c r="A486" s="295">
        <v>24</v>
      </c>
      <c r="B486" s="303"/>
      <c r="C486" s="293" t="s">
        <v>2118</v>
      </c>
      <c r="D486" s="354"/>
      <c r="E486" s="294" t="s">
        <v>28</v>
      </c>
      <c r="F486" s="294" t="s">
        <v>8</v>
      </c>
      <c r="G486" s="294">
        <v>25</v>
      </c>
      <c r="H486" s="294"/>
      <c r="I486" s="460">
        <f t="shared" si="30"/>
        <v>2.0576131687242798E-2</v>
      </c>
      <c r="J486" s="318">
        <v>5</v>
      </c>
      <c r="K486" s="460">
        <f t="shared" si="31"/>
        <v>4.11522633744856E-3</v>
      </c>
    </row>
    <row r="487" spans="1:11" x14ac:dyDescent="0.25">
      <c r="A487" s="295">
        <v>25</v>
      </c>
      <c r="B487" s="303"/>
      <c r="C487" s="293" t="s">
        <v>2119</v>
      </c>
      <c r="D487" s="354"/>
      <c r="E487" s="294" t="s">
        <v>28</v>
      </c>
      <c r="F487" s="294" t="s">
        <v>2120</v>
      </c>
      <c r="G487" s="294">
        <v>20</v>
      </c>
      <c r="H487" s="294"/>
      <c r="I487" s="460">
        <f t="shared" si="30"/>
        <v>1.6460905349794237E-2</v>
      </c>
      <c r="J487" s="318">
        <v>5</v>
      </c>
      <c r="K487" s="460">
        <f t="shared" si="31"/>
        <v>3.2921810699588472E-3</v>
      </c>
    </row>
    <row r="488" spans="1:11" x14ac:dyDescent="0.25">
      <c r="A488" s="295">
        <v>26</v>
      </c>
      <c r="B488" s="302"/>
      <c r="C488" s="297" t="s">
        <v>2121</v>
      </c>
      <c r="D488" s="299"/>
      <c r="E488" s="298" t="s">
        <v>28</v>
      </c>
      <c r="F488" s="298" t="s">
        <v>2120</v>
      </c>
      <c r="G488" s="298">
        <v>20</v>
      </c>
      <c r="H488" s="298"/>
      <c r="I488" s="460">
        <f t="shared" si="30"/>
        <v>1.6460905349794237E-2</v>
      </c>
      <c r="J488" s="318">
        <v>5</v>
      </c>
      <c r="K488" s="460">
        <f t="shared" si="31"/>
        <v>3.2921810699588472E-3</v>
      </c>
    </row>
    <row r="489" spans="1:11" x14ac:dyDescent="0.25">
      <c r="A489" s="295">
        <v>27</v>
      </c>
      <c r="B489" s="303"/>
      <c r="C489" s="293" t="s">
        <v>2122</v>
      </c>
      <c r="D489" s="354"/>
      <c r="E489" s="294" t="s">
        <v>28</v>
      </c>
      <c r="F489" s="294" t="s">
        <v>13</v>
      </c>
      <c r="G489" s="294">
        <v>10</v>
      </c>
      <c r="H489" s="294"/>
      <c r="I489" s="460">
        <f t="shared" si="30"/>
        <v>8.2304526748971183E-3</v>
      </c>
      <c r="J489" s="318">
        <v>5</v>
      </c>
      <c r="K489" s="460">
        <f t="shared" si="31"/>
        <v>1.6460905349794236E-3</v>
      </c>
    </row>
    <row r="490" spans="1:11" x14ac:dyDescent="0.25">
      <c r="A490" s="295">
        <v>28</v>
      </c>
      <c r="B490" s="302"/>
      <c r="C490" s="297" t="s">
        <v>2123</v>
      </c>
      <c r="D490" s="299"/>
      <c r="E490" s="298" t="s">
        <v>28</v>
      </c>
      <c r="F490" s="298" t="s">
        <v>1716</v>
      </c>
      <c r="G490" s="298">
        <v>7</v>
      </c>
      <c r="H490" s="298"/>
      <c r="I490" s="460">
        <f t="shared" si="30"/>
        <v>5.761316872427983E-3</v>
      </c>
      <c r="J490" s="318">
        <v>5</v>
      </c>
      <c r="K490" s="460">
        <f t="shared" si="31"/>
        <v>1.1522633744855966E-3</v>
      </c>
    </row>
    <row r="491" spans="1:11" x14ac:dyDescent="0.25">
      <c r="A491" s="295">
        <v>29</v>
      </c>
      <c r="B491" s="302"/>
      <c r="C491" s="297" t="s">
        <v>2124</v>
      </c>
      <c r="D491" s="299"/>
      <c r="E491" s="298" t="s">
        <v>28</v>
      </c>
      <c r="F491" s="298" t="s">
        <v>1716</v>
      </c>
      <c r="G491" s="298">
        <v>7</v>
      </c>
      <c r="H491" s="298"/>
      <c r="I491" s="460">
        <f t="shared" si="30"/>
        <v>5.761316872427983E-3</v>
      </c>
      <c r="J491" s="318">
        <v>5</v>
      </c>
      <c r="K491" s="460">
        <f t="shared" si="31"/>
        <v>1.1522633744855966E-3</v>
      </c>
    </row>
    <row r="492" spans="1:11" x14ac:dyDescent="0.25">
      <c r="A492" s="295">
        <v>30</v>
      </c>
      <c r="B492" s="302"/>
      <c r="C492" s="297" t="s">
        <v>2125</v>
      </c>
      <c r="D492" s="299"/>
      <c r="E492" s="298" t="s">
        <v>28</v>
      </c>
      <c r="F492" s="298" t="s">
        <v>1716</v>
      </c>
      <c r="G492" s="298">
        <v>7</v>
      </c>
      <c r="H492" s="298"/>
      <c r="I492" s="460">
        <f t="shared" si="30"/>
        <v>5.761316872427983E-3</v>
      </c>
      <c r="J492" s="318">
        <v>5</v>
      </c>
      <c r="K492" s="460">
        <f t="shared" si="31"/>
        <v>1.1522633744855966E-3</v>
      </c>
    </row>
    <row r="493" spans="1:11" x14ac:dyDescent="0.25">
      <c r="A493" s="295">
        <v>31</v>
      </c>
      <c r="B493" s="292"/>
      <c r="C493" s="293" t="s">
        <v>2126</v>
      </c>
      <c r="D493" s="294"/>
      <c r="E493" s="294" t="s">
        <v>28</v>
      </c>
      <c r="F493" s="294" t="s">
        <v>1716</v>
      </c>
      <c r="G493" s="294">
        <v>7</v>
      </c>
      <c r="H493" s="294"/>
      <c r="I493" s="460">
        <f t="shared" si="30"/>
        <v>5.761316872427983E-3</v>
      </c>
      <c r="J493" s="318">
        <v>5</v>
      </c>
      <c r="K493" s="460">
        <f t="shared" si="31"/>
        <v>1.1522633744855966E-3</v>
      </c>
    </row>
    <row r="494" spans="1:11" x14ac:dyDescent="0.25">
      <c r="A494" s="295">
        <v>32</v>
      </c>
      <c r="B494" s="302"/>
      <c r="C494" s="297" t="s">
        <v>2127</v>
      </c>
      <c r="D494" s="299"/>
      <c r="E494" s="298" t="s">
        <v>28</v>
      </c>
      <c r="F494" s="298" t="s">
        <v>1499</v>
      </c>
      <c r="G494" s="298">
        <v>7</v>
      </c>
      <c r="H494" s="298"/>
      <c r="I494" s="460">
        <f t="shared" si="30"/>
        <v>5.761316872427983E-3</v>
      </c>
      <c r="J494" s="318">
        <v>5</v>
      </c>
      <c r="K494" s="460">
        <f t="shared" si="31"/>
        <v>1.1522633744855966E-3</v>
      </c>
    </row>
    <row r="495" spans="1:11" x14ac:dyDescent="0.25">
      <c r="A495" s="295">
        <v>33</v>
      </c>
      <c r="B495" s="302"/>
      <c r="C495" s="297" t="s">
        <v>2128</v>
      </c>
      <c r="D495" s="299"/>
      <c r="E495" s="298" t="s">
        <v>28</v>
      </c>
      <c r="F495" s="298" t="s">
        <v>1499</v>
      </c>
      <c r="G495" s="298">
        <v>10</v>
      </c>
      <c r="H495" s="298"/>
      <c r="I495" s="460">
        <f t="shared" si="30"/>
        <v>8.2304526748971183E-3</v>
      </c>
      <c r="J495" s="318">
        <v>5</v>
      </c>
      <c r="K495" s="460">
        <f t="shared" si="31"/>
        <v>1.6460905349794236E-3</v>
      </c>
    </row>
    <row r="496" spans="1:11" x14ac:dyDescent="0.25">
      <c r="A496" s="295">
        <v>34</v>
      </c>
      <c r="B496" s="302"/>
      <c r="C496" s="304" t="s">
        <v>2129</v>
      </c>
      <c r="D496" s="299"/>
      <c r="E496" s="298" t="s">
        <v>28</v>
      </c>
      <c r="F496" s="298" t="s">
        <v>1499</v>
      </c>
      <c r="G496" s="298">
        <v>7</v>
      </c>
      <c r="H496" s="298"/>
      <c r="I496" s="460">
        <f t="shared" si="30"/>
        <v>5.761316872427983E-3</v>
      </c>
      <c r="J496" s="318">
        <v>5</v>
      </c>
      <c r="K496" s="460">
        <f t="shared" si="31"/>
        <v>1.1522633744855966E-3</v>
      </c>
    </row>
    <row r="497" spans="1:11" x14ac:dyDescent="0.25">
      <c r="A497" s="295">
        <v>35</v>
      </c>
      <c r="B497" s="302"/>
      <c r="C497" s="304" t="s">
        <v>2130</v>
      </c>
      <c r="D497" s="299"/>
      <c r="E497" s="298" t="s">
        <v>28</v>
      </c>
      <c r="F497" s="298" t="s">
        <v>1499</v>
      </c>
      <c r="G497" s="298">
        <v>7</v>
      </c>
      <c r="H497" s="298"/>
      <c r="I497" s="460">
        <f t="shared" si="30"/>
        <v>5.761316872427983E-3</v>
      </c>
      <c r="J497" s="318">
        <v>5</v>
      </c>
      <c r="K497" s="460">
        <f t="shared" si="31"/>
        <v>1.1522633744855966E-3</v>
      </c>
    </row>
    <row r="498" spans="1:11" x14ac:dyDescent="0.25">
      <c r="A498" s="295">
        <v>36</v>
      </c>
      <c r="B498" s="302"/>
      <c r="C498" s="297" t="s">
        <v>1201</v>
      </c>
      <c r="D498" s="299"/>
      <c r="E498" s="298" t="s">
        <v>28</v>
      </c>
      <c r="F498" s="298" t="s">
        <v>1499</v>
      </c>
      <c r="G498" s="298">
        <v>7</v>
      </c>
      <c r="H498" s="298"/>
      <c r="I498" s="460">
        <f t="shared" si="30"/>
        <v>5.761316872427983E-3</v>
      </c>
      <c r="J498" s="318">
        <v>5</v>
      </c>
      <c r="K498" s="460">
        <f t="shared" si="31"/>
        <v>1.1522633744855966E-3</v>
      </c>
    </row>
    <row r="499" spans="1:11" x14ac:dyDescent="0.25">
      <c r="A499" s="295">
        <v>37</v>
      </c>
      <c r="B499" s="302"/>
      <c r="C499" s="297" t="s">
        <v>2131</v>
      </c>
      <c r="D499" s="299"/>
      <c r="E499" s="298" t="s">
        <v>28</v>
      </c>
      <c r="F499" s="298" t="s">
        <v>1499</v>
      </c>
      <c r="G499" s="298">
        <v>7</v>
      </c>
      <c r="H499" s="298"/>
      <c r="I499" s="460">
        <f t="shared" si="30"/>
        <v>5.761316872427983E-3</v>
      </c>
      <c r="J499" s="318">
        <v>5</v>
      </c>
      <c r="K499" s="460">
        <f t="shared" si="31"/>
        <v>1.1522633744855966E-3</v>
      </c>
    </row>
    <row r="500" spans="1:11" x14ac:dyDescent="0.25">
      <c r="A500" s="295">
        <v>38</v>
      </c>
      <c r="B500" s="302"/>
      <c r="C500" s="297" t="s">
        <v>2132</v>
      </c>
      <c r="D500" s="299"/>
      <c r="E500" s="298" t="s">
        <v>28</v>
      </c>
      <c r="F500" s="298" t="s">
        <v>1499</v>
      </c>
      <c r="G500" s="298">
        <v>7</v>
      </c>
      <c r="H500" s="298"/>
      <c r="I500" s="460">
        <f t="shared" si="30"/>
        <v>5.761316872427983E-3</v>
      </c>
      <c r="J500" s="318">
        <v>5</v>
      </c>
      <c r="K500" s="460">
        <f t="shared" si="31"/>
        <v>1.1522633744855966E-3</v>
      </c>
    </row>
    <row r="501" spans="1:11" x14ac:dyDescent="0.25">
      <c r="A501" s="295">
        <v>39</v>
      </c>
      <c r="B501" s="302"/>
      <c r="C501" s="297" t="s">
        <v>2133</v>
      </c>
      <c r="D501" s="298" t="s">
        <v>2134</v>
      </c>
      <c r="E501" s="299"/>
      <c r="F501" s="298" t="s">
        <v>1499</v>
      </c>
      <c r="G501" s="298">
        <v>2</v>
      </c>
      <c r="H501" s="298"/>
      <c r="I501" s="460">
        <f t="shared" si="30"/>
        <v>1.6460905349794238E-3</v>
      </c>
      <c r="J501" s="318">
        <v>5</v>
      </c>
      <c r="K501" s="460">
        <f t="shared" si="31"/>
        <v>3.2921810699588475E-4</v>
      </c>
    </row>
    <row r="502" spans="1:11" x14ac:dyDescent="0.25">
      <c r="A502" s="295">
        <v>40</v>
      </c>
      <c r="B502" s="303"/>
      <c r="C502" s="293" t="s">
        <v>2135</v>
      </c>
      <c r="D502" s="354"/>
      <c r="E502" s="294" t="s">
        <v>28</v>
      </c>
      <c r="F502" s="294" t="s">
        <v>13</v>
      </c>
      <c r="G502" s="294">
        <v>7</v>
      </c>
      <c r="H502" s="294"/>
      <c r="I502" s="460">
        <f t="shared" si="30"/>
        <v>5.761316872427983E-3</v>
      </c>
      <c r="J502" s="318">
        <v>5</v>
      </c>
      <c r="K502" s="460">
        <f t="shared" si="31"/>
        <v>1.1522633744855966E-3</v>
      </c>
    </row>
    <row r="503" spans="1:11" x14ac:dyDescent="0.25">
      <c r="A503" s="295">
        <v>41</v>
      </c>
      <c r="B503" s="302"/>
      <c r="C503" s="297" t="s">
        <v>2136</v>
      </c>
      <c r="D503" s="299"/>
      <c r="E503" s="298" t="s">
        <v>28</v>
      </c>
      <c r="F503" s="298" t="s">
        <v>2120</v>
      </c>
      <c r="G503" s="298">
        <v>7</v>
      </c>
      <c r="H503" s="298"/>
      <c r="I503" s="460">
        <f t="shared" si="30"/>
        <v>5.761316872427983E-3</v>
      </c>
      <c r="J503" s="318">
        <v>5</v>
      </c>
      <c r="K503" s="460">
        <f t="shared" si="31"/>
        <v>1.1522633744855966E-3</v>
      </c>
    </row>
    <row r="504" spans="1:11" x14ac:dyDescent="0.25">
      <c r="A504" s="295">
        <v>42</v>
      </c>
      <c r="B504" s="302"/>
      <c r="C504" s="297" t="s">
        <v>2137</v>
      </c>
      <c r="D504" s="299"/>
      <c r="E504" s="298" t="s">
        <v>28</v>
      </c>
      <c r="F504" s="298" t="s">
        <v>2120</v>
      </c>
      <c r="G504" s="298">
        <v>7</v>
      </c>
      <c r="H504" s="298"/>
      <c r="I504" s="460">
        <f t="shared" si="30"/>
        <v>5.761316872427983E-3</v>
      </c>
      <c r="J504" s="318">
        <v>5</v>
      </c>
      <c r="K504" s="460">
        <f t="shared" si="31"/>
        <v>1.1522633744855966E-3</v>
      </c>
    </row>
    <row r="505" spans="1:11" x14ac:dyDescent="0.25">
      <c r="A505" s="295">
        <v>43</v>
      </c>
      <c r="B505" s="303"/>
      <c r="C505" s="293" t="s">
        <v>2138</v>
      </c>
      <c r="D505" s="354"/>
      <c r="E505" s="294" t="s">
        <v>28</v>
      </c>
      <c r="F505" s="294" t="s">
        <v>13</v>
      </c>
      <c r="G505" s="294">
        <v>7</v>
      </c>
      <c r="H505" s="294"/>
      <c r="I505" s="460">
        <f t="shared" si="30"/>
        <v>5.761316872427983E-3</v>
      </c>
      <c r="J505" s="318">
        <v>5</v>
      </c>
      <c r="K505" s="460">
        <f t="shared" si="31"/>
        <v>1.1522633744855966E-3</v>
      </c>
    </row>
    <row r="506" spans="1:11" x14ac:dyDescent="0.25">
      <c r="A506" s="295">
        <v>44</v>
      </c>
      <c r="B506" s="303"/>
      <c r="C506" s="293" t="s">
        <v>2139</v>
      </c>
      <c r="D506" s="354"/>
      <c r="E506" s="354"/>
      <c r="F506" s="294" t="s">
        <v>13</v>
      </c>
      <c r="G506" s="294">
        <v>7</v>
      </c>
      <c r="H506" s="294"/>
      <c r="I506" s="460">
        <f t="shared" si="30"/>
        <v>5.761316872427983E-3</v>
      </c>
      <c r="J506" s="318">
        <v>5</v>
      </c>
      <c r="K506" s="460">
        <f t="shared" si="31"/>
        <v>1.1522633744855966E-3</v>
      </c>
    </row>
    <row r="507" spans="1:11" x14ac:dyDescent="0.25">
      <c r="A507" s="295">
        <v>45</v>
      </c>
      <c r="B507" s="302"/>
      <c r="C507" s="297" t="s">
        <v>2140</v>
      </c>
      <c r="D507" s="299"/>
      <c r="E507" s="298" t="s">
        <v>28</v>
      </c>
      <c r="F507" s="298" t="s">
        <v>2141</v>
      </c>
      <c r="G507" s="298">
        <v>5</v>
      </c>
      <c r="H507" s="298"/>
      <c r="I507" s="460">
        <f t="shared" si="30"/>
        <v>4.1152263374485592E-3</v>
      </c>
      <c r="J507" s="318">
        <v>5</v>
      </c>
      <c r="K507" s="460">
        <f t="shared" si="31"/>
        <v>8.2304526748971181E-4</v>
      </c>
    </row>
    <row r="508" spans="1:11" x14ac:dyDescent="0.25">
      <c r="A508" s="295">
        <v>46</v>
      </c>
      <c r="B508" s="302"/>
      <c r="C508" s="297" t="s">
        <v>2142</v>
      </c>
      <c r="D508" s="299"/>
      <c r="E508" s="298" t="s">
        <v>28</v>
      </c>
      <c r="F508" s="298" t="s">
        <v>1499</v>
      </c>
      <c r="G508" s="298">
        <v>7</v>
      </c>
      <c r="H508" s="298"/>
      <c r="I508" s="460">
        <f t="shared" si="30"/>
        <v>5.761316872427983E-3</v>
      </c>
      <c r="J508" s="318">
        <v>5</v>
      </c>
      <c r="K508" s="460">
        <f t="shared" si="31"/>
        <v>1.1522633744855966E-3</v>
      </c>
    </row>
    <row r="509" spans="1:11" x14ac:dyDescent="0.25">
      <c r="A509" s="295">
        <v>47</v>
      </c>
      <c r="B509" s="302"/>
      <c r="C509" s="297" t="s">
        <v>2143</v>
      </c>
      <c r="D509" s="299"/>
      <c r="E509" s="298" t="s">
        <v>28</v>
      </c>
      <c r="F509" s="298" t="s">
        <v>1499</v>
      </c>
      <c r="G509" s="298">
        <v>7</v>
      </c>
      <c r="H509" s="298"/>
      <c r="I509" s="460">
        <f t="shared" si="30"/>
        <v>5.761316872427983E-3</v>
      </c>
      <c r="J509" s="318">
        <v>5</v>
      </c>
      <c r="K509" s="460">
        <f t="shared" si="31"/>
        <v>1.1522633744855966E-3</v>
      </c>
    </row>
    <row r="510" spans="1:11" x14ac:dyDescent="0.25">
      <c r="A510" s="295">
        <v>48</v>
      </c>
      <c r="B510" s="302"/>
      <c r="C510" s="297" t="s">
        <v>2144</v>
      </c>
      <c r="D510" s="299"/>
      <c r="E510" s="298" t="s">
        <v>28</v>
      </c>
      <c r="F510" s="298" t="s">
        <v>1499</v>
      </c>
      <c r="G510" s="298">
        <v>7</v>
      </c>
      <c r="H510" s="298"/>
      <c r="I510" s="460">
        <f t="shared" si="30"/>
        <v>5.761316872427983E-3</v>
      </c>
      <c r="J510" s="318">
        <v>5</v>
      </c>
      <c r="K510" s="460">
        <f t="shared" si="31"/>
        <v>1.1522633744855966E-3</v>
      </c>
    </row>
    <row r="511" spans="1:11" x14ac:dyDescent="0.25">
      <c r="A511" s="295">
        <v>49</v>
      </c>
      <c r="B511" s="303"/>
      <c r="C511" s="293" t="s">
        <v>2145</v>
      </c>
      <c r="D511" s="354"/>
      <c r="E511" s="294" t="s">
        <v>28</v>
      </c>
      <c r="F511" s="294" t="s">
        <v>1499</v>
      </c>
      <c r="G511" s="294">
        <v>14</v>
      </c>
      <c r="H511" s="294"/>
      <c r="I511" s="460">
        <f t="shared" si="30"/>
        <v>1.1522633744855966E-2</v>
      </c>
      <c r="J511" s="318">
        <v>5</v>
      </c>
      <c r="K511" s="460">
        <f t="shared" si="31"/>
        <v>2.3045267489711931E-3</v>
      </c>
    </row>
    <row r="512" spans="1:11" x14ac:dyDescent="0.25">
      <c r="A512" s="295">
        <v>50</v>
      </c>
      <c r="B512" s="302"/>
      <c r="C512" s="297" t="s">
        <v>2146</v>
      </c>
      <c r="D512" s="299"/>
      <c r="E512" s="298" t="s">
        <v>28</v>
      </c>
      <c r="F512" s="298" t="s">
        <v>1499</v>
      </c>
      <c r="G512" s="298">
        <v>14</v>
      </c>
      <c r="H512" s="298"/>
      <c r="I512" s="460">
        <f t="shared" si="30"/>
        <v>1.1522633744855966E-2</v>
      </c>
      <c r="J512" s="318">
        <v>5</v>
      </c>
      <c r="K512" s="460">
        <f t="shared" si="31"/>
        <v>2.3045267489711931E-3</v>
      </c>
    </row>
    <row r="513" spans="1:11" x14ac:dyDescent="0.25">
      <c r="A513" s="295">
        <v>51</v>
      </c>
      <c r="B513" s="302"/>
      <c r="C513" s="297" t="s">
        <v>2147</v>
      </c>
      <c r="D513" s="299"/>
      <c r="E513" s="298" t="s">
        <v>28</v>
      </c>
      <c r="F513" s="298" t="s">
        <v>1499</v>
      </c>
      <c r="G513" s="298">
        <v>7</v>
      </c>
      <c r="H513" s="298"/>
      <c r="I513" s="460">
        <f t="shared" si="30"/>
        <v>5.761316872427983E-3</v>
      </c>
      <c r="J513" s="318">
        <v>5</v>
      </c>
      <c r="K513" s="460">
        <f t="shared" si="31"/>
        <v>1.1522633744855966E-3</v>
      </c>
    </row>
    <row r="514" spans="1:11" x14ac:dyDescent="0.25">
      <c r="A514" s="295">
        <v>52</v>
      </c>
      <c r="B514" s="302"/>
      <c r="C514" s="297" t="s">
        <v>2148</v>
      </c>
      <c r="D514" s="299"/>
      <c r="E514" s="298" t="s">
        <v>28</v>
      </c>
      <c r="F514" s="298" t="s">
        <v>1499</v>
      </c>
      <c r="G514" s="298">
        <v>7</v>
      </c>
      <c r="H514" s="298"/>
      <c r="I514" s="460">
        <f t="shared" si="30"/>
        <v>5.761316872427983E-3</v>
      </c>
      <c r="J514" s="318">
        <v>5</v>
      </c>
      <c r="K514" s="460">
        <f t="shared" si="31"/>
        <v>1.1522633744855966E-3</v>
      </c>
    </row>
    <row r="515" spans="1:11" x14ac:dyDescent="0.25">
      <c r="A515" s="295">
        <v>53</v>
      </c>
      <c r="B515" s="303"/>
      <c r="C515" s="293" t="s">
        <v>1174</v>
      </c>
      <c r="D515" s="354"/>
      <c r="E515" s="294" t="s">
        <v>28</v>
      </c>
      <c r="F515" s="294" t="s">
        <v>13</v>
      </c>
      <c r="G515" s="294">
        <v>7</v>
      </c>
      <c r="H515" s="294"/>
      <c r="I515" s="460">
        <f t="shared" si="30"/>
        <v>5.761316872427983E-3</v>
      </c>
      <c r="J515" s="318">
        <v>5</v>
      </c>
      <c r="K515" s="460">
        <f t="shared" si="31"/>
        <v>1.1522633744855966E-3</v>
      </c>
    </row>
    <row r="516" spans="1:11" x14ac:dyDescent="0.25">
      <c r="A516" s="295">
        <v>54</v>
      </c>
      <c r="B516" s="302"/>
      <c r="C516" s="297" t="s">
        <v>1200</v>
      </c>
      <c r="D516" s="299"/>
      <c r="E516" s="298" t="s">
        <v>28</v>
      </c>
      <c r="F516" s="298" t="s">
        <v>1499</v>
      </c>
      <c r="G516" s="298">
        <v>14</v>
      </c>
      <c r="H516" s="298"/>
      <c r="I516" s="460">
        <f t="shared" si="30"/>
        <v>1.1522633744855966E-2</v>
      </c>
      <c r="J516" s="318">
        <v>5</v>
      </c>
      <c r="K516" s="460">
        <f t="shared" si="31"/>
        <v>2.3045267489711931E-3</v>
      </c>
    </row>
    <row r="517" spans="1:11" x14ac:dyDescent="0.25">
      <c r="A517" s="295">
        <v>55</v>
      </c>
      <c r="B517" s="303"/>
      <c r="C517" s="293" t="s">
        <v>1208</v>
      </c>
      <c r="D517" s="294" t="s">
        <v>28</v>
      </c>
      <c r="E517" s="294"/>
      <c r="F517" s="294" t="s">
        <v>65</v>
      </c>
      <c r="G517" s="294">
        <v>2</v>
      </c>
      <c r="H517" s="294"/>
      <c r="I517" s="460">
        <f t="shared" si="30"/>
        <v>1.6460905349794238E-3</v>
      </c>
      <c r="J517" s="318">
        <v>5</v>
      </c>
      <c r="K517" s="460">
        <f t="shared" si="31"/>
        <v>3.2921810699588475E-4</v>
      </c>
    </row>
    <row r="518" spans="1:11" x14ac:dyDescent="0.25">
      <c r="A518" s="295">
        <v>56</v>
      </c>
      <c r="B518" s="296"/>
      <c r="C518" s="297" t="s">
        <v>2149</v>
      </c>
      <c r="D518" s="298"/>
      <c r="E518" s="298" t="s">
        <v>28</v>
      </c>
      <c r="F518" s="298" t="s">
        <v>1499</v>
      </c>
      <c r="G518" s="298">
        <v>7</v>
      </c>
      <c r="H518" s="298"/>
      <c r="I518" s="460">
        <f t="shared" si="30"/>
        <v>5.761316872427983E-3</v>
      </c>
      <c r="J518" s="318">
        <v>5</v>
      </c>
      <c r="K518" s="460">
        <f t="shared" si="31"/>
        <v>1.1522633744855966E-3</v>
      </c>
    </row>
    <row r="519" spans="1:11" x14ac:dyDescent="0.25">
      <c r="A519" s="295">
        <v>57</v>
      </c>
      <c r="B519" s="296"/>
      <c r="C519" s="297" t="s">
        <v>2150</v>
      </c>
      <c r="D519" s="298"/>
      <c r="E519" s="298" t="s">
        <v>28</v>
      </c>
      <c r="F519" s="298" t="s">
        <v>1499</v>
      </c>
      <c r="G519" s="298">
        <v>7</v>
      </c>
      <c r="H519" s="298"/>
      <c r="I519" s="460">
        <f t="shared" si="30"/>
        <v>5.761316872427983E-3</v>
      </c>
      <c r="J519" s="318">
        <v>5</v>
      </c>
      <c r="K519" s="460">
        <f t="shared" si="31"/>
        <v>1.1522633744855966E-3</v>
      </c>
    </row>
    <row r="520" spans="1:11" x14ac:dyDescent="0.25">
      <c r="A520" s="295">
        <v>58</v>
      </c>
      <c r="B520" s="296"/>
      <c r="C520" s="297" t="s">
        <v>2151</v>
      </c>
      <c r="D520" s="298"/>
      <c r="E520" s="298" t="s">
        <v>28</v>
      </c>
      <c r="F520" s="298" t="s">
        <v>2152</v>
      </c>
      <c r="G520" s="298">
        <v>2</v>
      </c>
      <c r="H520" s="298"/>
      <c r="I520" s="460">
        <f t="shared" ref="I520:I583" si="32">G520/27/45</f>
        <v>1.6460905349794238E-3</v>
      </c>
      <c r="J520" s="318">
        <v>1</v>
      </c>
      <c r="K520" s="460">
        <f t="shared" ref="K520:K583" si="33">I520/J520</f>
        <v>1.6460905349794238E-3</v>
      </c>
    </row>
    <row r="521" spans="1:11" x14ac:dyDescent="0.25">
      <c r="A521" s="295">
        <v>59</v>
      </c>
      <c r="B521" s="296"/>
      <c r="C521" s="297" t="s">
        <v>2153</v>
      </c>
      <c r="D521" s="298"/>
      <c r="E521" s="298" t="s">
        <v>28</v>
      </c>
      <c r="F521" s="298" t="s">
        <v>2152</v>
      </c>
      <c r="G521" s="298">
        <v>2</v>
      </c>
      <c r="H521" s="298" t="s">
        <v>336</v>
      </c>
      <c r="I521" s="460">
        <f t="shared" si="32"/>
        <v>1.6460905349794238E-3</v>
      </c>
      <c r="J521" s="318">
        <v>1</v>
      </c>
      <c r="K521" s="460">
        <f t="shared" si="33"/>
        <v>1.6460905349794238E-3</v>
      </c>
    </row>
    <row r="522" spans="1:11" x14ac:dyDescent="0.25">
      <c r="A522" s="295">
        <v>60</v>
      </c>
      <c r="B522" s="296"/>
      <c r="C522" s="297" t="s">
        <v>2154</v>
      </c>
      <c r="D522" s="298"/>
      <c r="E522" s="298" t="s">
        <v>28</v>
      </c>
      <c r="F522" s="298" t="s">
        <v>2155</v>
      </c>
      <c r="G522" s="298">
        <v>2</v>
      </c>
      <c r="H522" s="298"/>
      <c r="I522" s="460">
        <f t="shared" si="32"/>
        <v>1.6460905349794238E-3</v>
      </c>
      <c r="J522" s="318">
        <v>1</v>
      </c>
      <c r="K522" s="460">
        <f t="shared" si="33"/>
        <v>1.6460905349794238E-3</v>
      </c>
    </row>
    <row r="523" spans="1:11" x14ac:dyDescent="0.25">
      <c r="A523" s="295">
        <v>61</v>
      </c>
      <c r="B523" s="296"/>
      <c r="C523" s="297" t="s">
        <v>2156</v>
      </c>
      <c r="D523" s="298"/>
      <c r="E523" s="298" t="s">
        <v>28</v>
      </c>
      <c r="F523" s="298" t="s">
        <v>100</v>
      </c>
      <c r="G523" s="298">
        <v>7</v>
      </c>
      <c r="H523" s="298"/>
      <c r="I523" s="460">
        <f t="shared" si="32"/>
        <v>5.761316872427983E-3</v>
      </c>
      <c r="J523" s="318">
        <v>1</v>
      </c>
      <c r="K523" s="460">
        <f t="shared" si="33"/>
        <v>5.761316872427983E-3</v>
      </c>
    </row>
    <row r="524" spans="1:11" x14ac:dyDescent="0.25">
      <c r="A524" s="295">
        <v>62</v>
      </c>
      <c r="B524" s="296"/>
      <c r="C524" s="297" t="s">
        <v>2157</v>
      </c>
      <c r="D524" s="298"/>
      <c r="E524" s="298" t="s">
        <v>28</v>
      </c>
      <c r="F524" s="298" t="s">
        <v>1499</v>
      </c>
      <c r="G524" s="298">
        <v>7</v>
      </c>
      <c r="H524" s="298"/>
      <c r="I524" s="460">
        <f t="shared" si="32"/>
        <v>5.761316872427983E-3</v>
      </c>
      <c r="J524" s="318">
        <v>5</v>
      </c>
      <c r="K524" s="460">
        <f t="shared" si="33"/>
        <v>1.1522633744855966E-3</v>
      </c>
    </row>
    <row r="525" spans="1:11" x14ac:dyDescent="0.25">
      <c r="A525" s="295">
        <v>63</v>
      </c>
      <c r="B525" s="296"/>
      <c r="C525" s="297" t="s">
        <v>2158</v>
      </c>
      <c r="D525" s="298"/>
      <c r="E525" s="298" t="s">
        <v>28</v>
      </c>
      <c r="F525" s="298" t="s">
        <v>1499</v>
      </c>
      <c r="G525" s="298">
        <v>7</v>
      </c>
      <c r="H525" s="298"/>
      <c r="I525" s="460">
        <f t="shared" si="32"/>
        <v>5.761316872427983E-3</v>
      </c>
      <c r="J525" s="318">
        <v>5</v>
      </c>
      <c r="K525" s="460">
        <f t="shared" si="33"/>
        <v>1.1522633744855966E-3</v>
      </c>
    </row>
    <row r="526" spans="1:11" x14ac:dyDescent="0.25">
      <c r="A526" s="295">
        <v>64</v>
      </c>
      <c r="B526" s="296"/>
      <c r="C526" s="297" t="s">
        <v>2159</v>
      </c>
      <c r="D526" s="298"/>
      <c r="E526" s="298" t="s">
        <v>28</v>
      </c>
      <c r="F526" s="298" t="s">
        <v>1499</v>
      </c>
      <c r="G526" s="298">
        <v>7</v>
      </c>
      <c r="H526" s="298"/>
      <c r="I526" s="460">
        <f t="shared" si="32"/>
        <v>5.761316872427983E-3</v>
      </c>
      <c r="J526" s="318">
        <v>5</v>
      </c>
      <c r="K526" s="460">
        <f t="shared" si="33"/>
        <v>1.1522633744855966E-3</v>
      </c>
    </row>
    <row r="527" spans="1:11" x14ac:dyDescent="0.25">
      <c r="A527" s="295">
        <v>65</v>
      </c>
      <c r="B527" s="302"/>
      <c r="C527" s="297" t="s">
        <v>2160</v>
      </c>
      <c r="D527" s="298" t="s">
        <v>28</v>
      </c>
      <c r="E527" s="298" t="s">
        <v>28</v>
      </c>
      <c r="F527" s="298" t="s">
        <v>1499</v>
      </c>
      <c r="G527" s="298">
        <v>45</v>
      </c>
      <c r="H527" s="298"/>
      <c r="I527" s="460">
        <f t="shared" si="32"/>
        <v>3.7037037037037042E-2</v>
      </c>
      <c r="J527" s="318">
        <v>5</v>
      </c>
      <c r="K527" s="460">
        <f t="shared" si="33"/>
        <v>7.4074074074074086E-3</v>
      </c>
    </row>
    <row r="528" spans="1:11" x14ac:dyDescent="0.25">
      <c r="A528" s="295">
        <v>66</v>
      </c>
      <c r="B528" s="302"/>
      <c r="C528" s="297" t="s">
        <v>2161</v>
      </c>
      <c r="D528" s="298" t="s">
        <v>28</v>
      </c>
      <c r="E528" s="298" t="s">
        <v>28</v>
      </c>
      <c r="F528" s="298" t="s">
        <v>1499</v>
      </c>
      <c r="G528" s="298">
        <v>45</v>
      </c>
      <c r="H528" s="298" t="s">
        <v>336</v>
      </c>
      <c r="I528" s="460">
        <f t="shared" si="32"/>
        <v>3.7037037037037042E-2</v>
      </c>
      <c r="J528" s="318">
        <v>5</v>
      </c>
      <c r="K528" s="460">
        <f t="shared" si="33"/>
        <v>7.4074074074074086E-3</v>
      </c>
    </row>
    <row r="529" spans="1:11" x14ac:dyDescent="0.25">
      <c r="A529" s="295">
        <v>67</v>
      </c>
      <c r="B529" s="302"/>
      <c r="C529" s="297" t="s">
        <v>2162</v>
      </c>
      <c r="D529" s="298" t="s">
        <v>28</v>
      </c>
      <c r="E529" s="298" t="s">
        <v>28</v>
      </c>
      <c r="F529" s="298" t="s">
        <v>1499</v>
      </c>
      <c r="G529" s="298">
        <v>45</v>
      </c>
      <c r="H529" s="298" t="s">
        <v>336</v>
      </c>
      <c r="I529" s="460">
        <f t="shared" si="32"/>
        <v>3.7037037037037042E-2</v>
      </c>
      <c r="J529" s="318">
        <v>5</v>
      </c>
      <c r="K529" s="460">
        <f t="shared" si="33"/>
        <v>7.4074074074074086E-3</v>
      </c>
    </row>
    <row r="530" spans="1:11" x14ac:dyDescent="0.25">
      <c r="A530" s="295">
        <v>68</v>
      </c>
      <c r="B530" s="302"/>
      <c r="C530" s="297" t="s">
        <v>2163</v>
      </c>
      <c r="D530" s="298" t="s">
        <v>28</v>
      </c>
      <c r="E530" s="298" t="s">
        <v>28</v>
      </c>
      <c r="F530" s="298" t="s">
        <v>2152</v>
      </c>
      <c r="G530" s="298">
        <v>3</v>
      </c>
      <c r="H530" s="298"/>
      <c r="I530" s="460">
        <f t="shared" si="32"/>
        <v>2.4691358024691358E-3</v>
      </c>
      <c r="J530" s="318">
        <v>1</v>
      </c>
      <c r="K530" s="460">
        <f t="shared" si="33"/>
        <v>2.4691358024691358E-3</v>
      </c>
    </row>
    <row r="531" spans="1:11" x14ac:dyDescent="0.25">
      <c r="A531" s="295">
        <v>69</v>
      </c>
      <c r="B531" s="302"/>
      <c r="C531" s="297" t="s">
        <v>1203</v>
      </c>
      <c r="D531" s="298" t="s">
        <v>28</v>
      </c>
      <c r="E531" s="298" t="s">
        <v>28</v>
      </c>
      <c r="F531" s="298" t="s">
        <v>108</v>
      </c>
      <c r="G531" s="298">
        <v>3</v>
      </c>
      <c r="H531" s="298"/>
      <c r="I531" s="460">
        <f t="shared" si="32"/>
        <v>2.4691358024691358E-3</v>
      </c>
      <c r="J531" s="318">
        <v>1</v>
      </c>
      <c r="K531" s="460">
        <f t="shared" si="33"/>
        <v>2.4691358024691358E-3</v>
      </c>
    </row>
    <row r="532" spans="1:11" x14ac:dyDescent="0.25">
      <c r="A532" s="287" t="s">
        <v>1603</v>
      </c>
      <c r="B532" s="288" t="s">
        <v>2164</v>
      </c>
      <c r="C532" s="289"/>
      <c r="D532" s="290"/>
      <c r="E532" s="290"/>
      <c r="F532" s="290"/>
      <c r="G532" s="290"/>
      <c r="H532" s="355"/>
      <c r="I532" s="460"/>
      <c r="J532" s="318"/>
      <c r="K532" s="460"/>
    </row>
    <row r="533" spans="1:11" x14ac:dyDescent="0.25">
      <c r="A533" s="295">
        <v>70</v>
      </c>
      <c r="B533" s="316" t="s">
        <v>2165</v>
      </c>
      <c r="C533" s="297" t="s">
        <v>2166</v>
      </c>
      <c r="D533" s="298"/>
      <c r="E533" s="298" t="s">
        <v>28</v>
      </c>
      <c r="F533" s="298" t="s">
        <v>1499</v>
      </c>
      <c r="G533" s="298">
        <v>7</v>
      </c>
      <c r="H533" s="298"/>
      <c r="I533" s="460">
        <f t="shared" si="32"/>
        <v>5.761316872427983E-3</v>
      </c>
      <c r="J533" s="318">
        <v>5</v>
      </c>
      <c r="K533" s="460">
        <f t="shared" si="33"/>
        <v>1.1522633744855966E-3</v>
      </c>
    </row>
    <row r="534" spans="1:11" x14ac:dyDescent="0.25">
      <c r="A534" s="295">
        <v>71</v>
      </c>
      <c r="B534" s="316" t="s">
        <v>2167</v>
      </c>
      <c r="C534" s="297" t="s">
        <v>2168</v>
      </c>
      <c r="D534" s="299"/>
      <c r="E534" s="298" t="s">
        <v>28</v>
      </c>
      <c r="F534" s="298" t="s">
        <v>1499</v>
      </c>
      <c r="G534" s="298">
        <v>7</v>
      </c>
      <c r="H534" s="298"/>
      <c r="I534" s="460">
        <f t="shared" si="32"/>
        <v>5.761316872427983E-3</v>
      </c>
      <c r="J534" s="318">
        <v>5</v>
      </c>
      <c r="K534" s="460">
        <f t="shared" si="33"/>
        <v>1.1522633744855966E-3</v>
      </c>
    </row>
    <row r="535" spans="1:11" ht="30" x14ac:dyDescent="0.25">
      <c r="A535" s="295">
        <v>72</v>
      </c>
      <c r="B535" s="300" t="s">
        <v>2169</v>
      </c>
      <c r="C535" s="293" t="s">
        <v>2170</v>
      </c>
      <c r="D535" s="354"/>
      <c r="E535" s="294" t="s">
        <v>28</v>
      </c>
      <c r="F535" s="294" t="s">
        <v>13</v>
      </c>
      <c r="G535" s="294">
        <v>7</v>
      </c>
      <c r="H535" s="294"/>
      <c r="I535" s="460">
        <f t="shared" si="32"/>
        <v>5.761316872427983E-3</v>
      </c>
      <c r="J535" s="318">
        <v>5</v>
      </c>
      <c r="K535" s="460">
        <f t="shared" si="33"/>
        <v>1.1522633744855966E-3</v>
      </c>
    </row>
    <row r="536" spans="1:11" x14ac:dyDescent="0.25">
      <c r="A536" s="295">
        <v>73</v>
      </c>
      <c r="B536" s="300" t="s">
        <v>2171</v>
      </c>
      <c r="C536" s="293" t="s">
        <v>2172</v>
      </c>
      <c r="D536" s="354"/>
      <c r="E536" s="294" t="s">
        <v>28</v>
      </c>
      <c r="F536" s="294" t="s">
        <v>13</v>
      </c>
      <c r="G536" s="294">
        <v>7</v>
      </c>
      <c r="H536" s="294"/>
      <c r="I536" s="460">
        <f t="shared" si="32"/>
        <v>5.761316872427983E-3</v>
      </c>
      <c r="J536" s="318">
        <v>5</v>
      </c>
      <c r="K536" s="460">
        <f t="shared" si="33"/>
        <v>1.1522633744855966E-3</v>
      </c>
    </row>
    <row r="537" spans="1:11" x14ac:dyDescent="0.25">
      <c r="A537" s="287" t="s">
        <v>341</v>
      </c>
      <c r="B537" s="288" t="s">
        <v>2173</v>
      </c>
      <c r="C537" s="289"/>
      <c r="D537" s="290"/>
      <c r="E537" s="290"/>
      <c r="F537" s="290"/>
      <c r="G537" s="290"/>
      <c r="H537" s="355"/>
      <c r="I537" s="460"/>
      <c r="J537" s="318"/>
      <c r="K537" s="460"/>
    </row>
    <row r="538" spans="1:11" x14ac:dyDescent="0.25">
      <c r="A538" s="287" t="s">
        <v>2174</v>
      </c>
      <c r="B538" s="288" t="s">
        <v>2175</v>
      </c>
      <c r="C538" s="289"/>
      <c r="D538" s="290"/>
      <c r="E538" s="290"/>
      <c r="F538" s="290"/>
      <c r="G538" s="290"/>
      <c r="H538" s="355"/>
      <c r="I538" s="460"/>
      <c r="J538" s="318"/>
      <c r="K538" s="460"/>
    </row>
    <row r="539" spans="1:11" x14ac:dyDescent="0.25">
      <c r="A539" s="295">
        <v>74</v>
      </c>
      <c r="B539" s="302"/>
      <c r="C539" s="305" t="s">
        <v>2176</v>
      </c>
      <c r="D539" s="299"/>
      <c r="E539" s="298" t="s">
        <v>28</v>
      </c>
      <c r="F539" s="298" t="s">
        <v>2177</v>
      </c>
      <c r="G539" s="298">
        <v>100</v>
      </c>
      <c r="H539" s="298"/>
      <c r="I539" s="460">
        <f t="shared" si="32"/>
        <v>8.2304526748971193E-2</v>
      </c>
      <c r="J539" s="318">
        <v>1</v>
      </c>
      <c r="K539" s="460">
        <f t="shared" si="33"/>
        <v>8.2304526748971193E-2</v>
      </c>
    </row>
    <row r="540" spans="1:11" x14ac:dyDescent="0.25">
      <c r="A540" s="295">
        <v>75</v>
      </c>
      <c r="B540" s="302"/>
      <c r="C540" s="305" t="s">
        <v>2178</v>
      </c>
      <c r="D540" s="299"/>
      <c r="E540" s="298" t="s">
        <v>28</v>
      </c>
      <c r="F540" s="298" t="s">
        <v>2177</v>
      </c>
      <c r="G540" s="298">
        <v>100</v>
      </c>
      <c r="H540" s="298"/>
      <c r="I540" s="460">
        <f t="shared" si="32"/>
        <v>8.2304526748971193E-2</v>
      </c>
      <c r="J540" s="318">
        <v>1</v>
      </c>
      <c r="K540" s="460">
        <f t="shared" si="33"/>
        <v>8.2304526748971193E-2</v>
      </c>
    </row>
    <row r="541" spans="1:11" x14ac:dyDescent="0.25">
      <c r="A541" s="295">
        <v>76</v>
      </c>
      <c r="B541" s="302"/>
      <c r="C541" s="305" t="s">
        <v>2179</v>
      </c>
      <c r="D541" s="299"/>
      <c r="E541" s="298" t="s">
        <v>28</v>
      </c>
      <c r="F541" s="298" t="s">
        <v>2177</v>
      </c>
      <c r="G541" s="298">
        <v>100</v>
      </c>
      <c r="H541" s="298"/>
      <c r="I541" s="460">
        <f t="shared" si="32"/>
        <v>8.2304526748971193E-2</v>
      </c>
      <c r="J541" s="318">
        <v>1</v>
      </c>
      <c r="K541" s="460">
        <f t="shared" si="33"/>
        <v>8.2304526748971193E-2</v>
      </c>
    </row>
    <row r="542" spans="1:11" x14ac:dyDescent="0.25">
      <c r="A542" s="295">
        <v>77</v>
      </c>
      <c r="B542" s="302"/>
      <c r="C542" s="305" t="s">
        <v>2180</v>
      </c>
      <c r="D542" s="299"/>
      <c r="E542" s="298" t="s">
        <v>28</v>
      </c>
      <c r="F542" s="298" t="s">
        <v>2177</v>
      </c>
      <c r="G542" s="298">
        <v>100</v>
      </c>
      <c r="H542" s="298"/>
      <c r="I542" s="460">
        <f t="shared" si="32"/>
        <v>8.2304526748971193E-2</v>
      </c>
      <c r="J542" s="318">
        <v>1</v>
      </c>
      <c r="K542" s="460">
        <f t="shared" si="33"/>
        <v>8.2304526748971193E-2</v>
      </c>
    </row>
    <row r="543" spans="1:11" x14ac:dyDescent="0.25">
      <c r="A543" s="295">
        <v>78</v>
      </c>
      <c r="B543" s="302"/>
      <c r="C543" s="305" t="s">
        <v>2181</v>
      </c>
      <c r="D543" s="299"/>
      <c r="E543" s="298" t="s">
        <v>28</v>
      </c>
      <c r="F543" s="298" t="s">
        <v>2177</v>
      </c>
      <c r="G543" s="298">
        <v>100</v>
      </c>
      <c r="H543" s="298"/>
      <c r="I543" s="460">
        <f t="shared" si="32"/>
        <v>8.2304526748971193E-2</v>
      </c>
      <c r="J543" s="318">
        <v>1</v>
      </c>
      <c r="K543" s="460">
        <f t="shared" si="33"/>
        <v>8.2304526748971193E-2</v>
      </c>
    </row>
    <row r="544" spans="1:11" x14ac:dyDescent="0.25">
      <c r="A544" s="295">
        <v>79</v>
      </c>
      <c r="B544" s="302"/>
      <c r="C544" s="305" t="s">
        <v>2182</v>
      </c>
      <c r="D544" s="299"/>
      <c r="E544" s="298" t="s">
        <v>28</v>
      </c>
      <c r="F544" s="298" t="s">
        <v>2177</v>
      </c>
      <c r="G544" s="298">
        <v>100</v>
      </c>
      <c r="H544" s="298"/>
      <c r="I544" s="460">
        <f t="shared" si="32"/>
        <v>8.2304526748971193E-2</v>
      </c>
      <c r="J544" s="318">
        <v>1</v>
      </c>
      <c r="K544" s="460">
        <f t="shared" si="33"/>
        <v>8.2304526748971193E-2</v>
      </c>
    </row>
    <row r="545" spans="1:11" x14ac:dyDescent="0.25">
      <c r="A545" s="295">
        <v>80</v>
      </c>
      <c r="B545" s="302"/>
      <c r="C545" s="306" t="s">
        <v>2183</v>
      </c>
      <c r="D545" s="299"/>
      <c r="E545" s="298" t="s">
        <v>28</v>
      </c>
      <c r="F545" s="298" t="s">
        <v>2177</v>
      </c>
      <c r="G545" s="298">
        <v>100</v>
      </c>
      <c r="H545" s="298"/>
      <c r="I545" s="460">
        <f t="shared" si="32"/>
        <v>8.2304526748971193E-2</v>
      </c>
      <c r="J545" s="318">
        <v>1</v>
      </c>
      <c r="K545" s="460">
        <f t="shared" si="33"/>
        <v>8.2304526748971193E-2</v>
      </c>
    </row>
    <row r="546" spans="1:11" x14ac:dyDescent="0.25">
      <c r="A546" s="295">
        <v>81</v>
      </c>
      <c r="B546" s="302"/>
      <c r="C546" s="306" t="s">
        <v>2184</v>
      </c>
      <c r="D546" s="299"/>
      <c r="E546" s="298" t="s">
        <v>28</v>
      </c>
      <c r="F546" s="298" t="s">
        <v>2177</v>
      </c>
      <c r="G546" s="298">
        <v>100</v>
      </c>
      <c r="H546" s="298"/>
      <c r="I546" s="460">
        <f t="shared" si="32"/>
        <v>8.2304526748971193E-2</v>
      </c>
      <c r="J546" s="318">
        <v>1</v>
      </c>
      <c r="K546" s="460">
        <f t="shared" si="33"/>
        <v>8.2304526748971193E-2</v>
      </c>
    </row>
    <row r="547" spans="1:11" x14ac:dyDescent="0.25">
      <c r="A547" s="295">
        <v>82</v>
      </c>
      <c r="B547" s="302"/>
      <c r="C547" s="306" t="s">
        <v>2185</v>
      </c>
      <c r="D547" s="299"/>
      <c r="E547" s="298" t="s">
        <v>28</v>
      </c>
      <c r="F547" s="298" t="s">
        <v>2177</v>
      </c>
      <c r="G547" s="298">
        <v>100</v>
      </c>
      <c r="H547" s="298"/>
      <c r="I547" s="460">
        <f t="shared" si="32"/>
        <v>8.2304526748971193E-2</v>
      </c>
      <c r="J547" s="318">
        <v>1</v>
      </c>
      <c r="K547" s="460">
        <f t="shared" si="33"/>
        <v>8.2304526748971193E-2</v>
      </c>
    </row>
    <row r="548" spans="1:11" x14ac:dyDescent="0.25">
      <c r="A548" s="295">
        <v>83</v>
      </c>
      <c r="B548" s="302"/>
      <c r="C548" s="307" t="s">
        <v>2186</v>
      </c>
      <c r="D548" s="299"/>
      <c r="E548" s="298" t="s">
        <v>28</v>
      </c>
      <c r="F548" s="298" t="s">
        <v>1232</v>
      </c>
      <c r="G548" s="298">
        <v>100</v>
      </c>
      <c r="H548" s="298"/>
      <c r="I548" s="460">
        <f t="shared" si="32"/>
        <v>8.2304526748971193E-2</v>
      </c>
      <c r="J548" s="318">
        <v>1</v>
      </c>
      <c r="K548" s="460">
        <f t="shared" si="33"/>
        <v>8.2304526748971193E-2</v>
      </c>
    </row>
    <row r="549" spans="1:11" x14ac:dyDescent="0.25">
      <c r="A549" s="295">
        <v>84</v>
      </c>
      <c r="B549" s="302"/>
      <c r="C549" s="307" t="s">
        <v>2187</v>
      </c>
      <c r="D549" s="299"/>
      <c r="E549" s="298" t="s">
        <v>28</v>
      </c>
      <c r="F549" s="298" t="s">
        <v>2177</v>
      </c>
      <c r="G549" s="298">
        <v>100</v>
      </c>
      <c r="H549" s="298"/>
      <c r="I549" s="460">
        <f t="shared" si="32"/>
        <v>8.2304526748971193E-2</v>
      </c>
      <c r="J549" s="318">
        <v>1</v>
      </c>
      <c r="K549" s="460">
        <f t="shared" si="33"/>
        <v>8.2304526748971193E-2</v>
      </c>
    </row>
    <row r="550" spans="1:11" x14ac:dyDescent="0.25">
      <c r="A550" s="295">
        <v>85</v>
      </c>
      <c r="B550" s="302"/>
      <c r="C550" s="307" t="s">
        <v>2188</v>
      </c>
      <c r="D550" s="299"/>
      <c r="E550" s="298" t="s">
        <v>28</v>
      </c>
      <c r="F550" s="298" t="s">
        <v>2177</v>
      </c>
      <c r="G550" s="298">
        <v>500</v>
      </c>
      <c r="H550" s="298"/>
      <c r="I550" s="460">
        <f t="shared" si="32"/>
        <v>0.41152263374485598</v>
      </c>
      <c r="J550" s="318">
        <v>1</v>
      </c>
      <c r="K550" s="460">
        <f t="shared" si="33"/>
        <v>0.41152263374485598</v>
      </c>
    </row>
    <row r="551" spans="1:11" x14ac:dyDescent="0.25">
      <c r="A551" s="295">
        <v>86</v>
      </c>
      <c r="B551" s="302"/>
      <c r="C551" s="306" t="s">
        <v>2189</v>
      </c>
      <c r="D551" s="299"/>
      <c r="E551" s="298" t="s">
        <v>28</v>
      </c>
      <c r="F551" s="298" t="s">
        <v>1232</v>
      </c>
      <c r="G551" s="298">
        <v>500</v>
      </c>
      <c r="H551" s="298"/>
      <c r="I551" s="460">
        <f t="shared" si="32"/>
        <v>0.41152263374485598</v>
      </c>
      <c r="J551" s="318">
        <v>1</v>
      </c>
      <c r="K551" s="460">
        <f t="shared" si="33"/>
        <v>0.41152263374485598</v>
      </c>
    </row>
    <row r="552" spans="1:11" ht="16.5" x14ac:dyDescent="0.25">
      <c r="A552" s="295">
        <v>87</v>
      </c>
      <c r="B552" s="302"/>
      <c r="C552" s="306" t="s">
        <v>2886</v>
      </c>
      <c r="D552" s="299"/>
      <c r="E552" s="298" t="s">
        <v>28</v>
      </c>
      <c r="F552" s="298" t="s">
        <v>1232</v>
      </c>
      <c r="G552" s="298">
        <v>500</v>
      </c>
      <c r="H552" s="298"/>
      <c r="I552" s="460">
        <f t="shared" si="32"/>
        <v>0.41152263374485598</v>
      </c>
      <c r="J552" s="318">
        <v>1</v>
      </c>
      <c r="K552" s="460">
        <f t="shared" si="33"/>
        <v>0.41152263374485598</v>
      </c>
    </row>
    <row r="553" spans="1:11" ht="16.5" x14ac:dyDescent="0.25">
      <c r="A553" s="295">
        <v>88</v>
      </c>
      <c r="B553" s="302"/>
      <c r="C553" s="306" t="s">
        <v>2887</v>
      </c>
      <c r="D553" s="299"/>
      <c r="E553" s="298" t="s">
        <v>28</v>
      </c>
      <c r="F553" s="298" t="s">
        <v>1232</v>
      </c>
      <c r="G553" s="298">
        <v>100</v>
      </c>
      <c r="H553" s="298"/>
      <c r="I553" s="460">
        <f t="shared" si="32"/>
        <v>8.2304526748971193E-2</v>
      </c>
      <c r="J553" s="318">
        <v>1</v>
      </c>
      <c r="K553" s="460">
        <f t="shared" si="33"/>
        <v>8.2304526748971193E-2</v>
      </c>
    </row>
    <row r="554" spans="1:11" x14ac:dyDescent="0.25">
      <c r="A554" s="295">
        <v>89</v>
      </c>
      <c r="B554" s="302"/>
      <c r="C554" s="305" t="s">
        <v>2190</v>
      </c>
      <c r="D554" s="299"/>
      <c r="E554" s="298" t="s">
        <v>28</v>
      </c>
      <c r="F554" s="298" t="s">
        <v>2177</v>
      </c>
      <c r="G554" s="298">
        <v>100</v>
      </c>
      <c r="H554" s="298"/>
      <c r="I554" s="460">
        <f t="shared" si="32"/>
        <v>8.2304526748971193E-2</v>
      </c>
      <c r="J554" s="318">
        <v>1</v>
      </c>
      <c r="K554" s="460">
        <f t="shared" si="33"/>
        <v>8.2304526748971193E-2</v>
      </c>
    </row>
    <row r="555" spans="1:11" x14ac:dyDescent="0.25">
      <c r="A555" s="295">
        <v>90</v>
      </c>
      <c r="B555" s="302"/>
      <c r="C555" s="305" t="s">
        <v>2191</v>
      </c>
      <c r="D555" s="299"/>
      <c r="E555" s="298" t="s">
        <v>28</v>
      </c>
      <c r="F555" s="298" t="s">
        <v>2177</v>
      </c>
      <c r="G555" s="298">
        <v>100</v>
      </c>
      <c r="H555" s="298"/>
      <c r="I555" s="460">
        <f t="shared" si="32"/>
        <v>8.2304526748971193E-2</v>
      </c>
      <c r="J555" s="318">
        <v>1</v>
      </c>
      <c r="K555" s="460">
        <f t="shared" si="33"/>
        <v>8.2304526748971193E-2</v>
      </c>
    </row>
    <row r="556" spans="1:11" x14ac:dyDescent="0.25">
      <c r="A556" s="295">
        <v>91</v>
      </c>
      <c r="B556" s="302"/>
      <c r="C556" s="305" t="s">
        <v>2192</v>
      </c>
      <c r="D556" s="299"/>
      <c r="E556" s="298" t="s">
        <v>28</v>
      </c>
      <c r="F556" s="298" t="s">
        <v>2177</v>
      </c>
      <c r="G556" s="298">
        <v>100</v>
      </c>
      <c r="H556" s="298"/>
      <c r="I556" s="460">
        <f t="shared" si="32"/>
        <v>8.2304526748971193E-2</v>
      </c>
      <c r="J556" s="318">
        <v>1</v>
      </c>
      <c r="K556" s="460">
        <f t="shared" si="33"/>
        <v>8.2304526748971193E-2</v>
      </c>
    </row>
    <row r="557" spans="1:11" x14ac:dyDescent="0.25">
      <c r="A557" s="295">
        <v>92</v>
      </c>
      <c r="B557" s="302"/>
      <c r="C557" s="305" t="s">
        <v>2193</v>
      </c>
      <c r="D557" s="299"/>
      <c r="E557" s="298" t="s">
        <v>28</v>
      </c>
      <c r="F557" s="298" t="s">
        <v>2177</v>
      </c>
      <c r="G557" s="298">
        <v>100</v>
      </c>
      <c r="H557" s="298"/>
      <c r="I557" s="460">
        <f t="shared" si="32"/>
        <v>8.2304526748971193E-2</v>
      </c>
      <c r="J557" s="318">
        <v>1</v>
      </c>
      <c r="K557" s="460">
        <f t="shared" si="33"/>
        <v>8.2304526748971193E-2</v>
      </c>
    </row>
    <row r="558" spans="1:11" x14ac:dyDescent="0.25">
      <c r="A558" s="295">
        <v>93</v>
      </c>
      <c r="B558" s="302"/>
      <c r="C558" s="306" t="s">
        <v>2194</v>
      </c>
      <c r="D558" s="299"/>
      <c r="E558" s="298" t="s">
        <v>28</v>
      </c>
      <c r="F558" s="298" t="s">
        <v>2177</v>
      </c>
      <c r="G558" s="298">
        <v>100</v>
      </c>
      <c r="H558" s="298"/>
      <c r="I558" s="460">
        <f t="shared" si="32"/>
        <v>8.2304526748971193E-2</v>
      </c>
      <c r="J558" s="318">
        <v>1</v>
      </c>
      <c r="K558" s="460">
        <f t="shared" si="33"/>
        <v>8.2304526748971193E-2</v>
      </c>
    </row>
    <row r="559" spans="1:11" ht="16.5" x14ac:dyDescent="0.25">
      <c r="A559" s="295">
        <v>94</v>
      </c>
      <c r="B559" s="302"/>
      <c r="C559" s="306" t="s">
        <v>2874</v>
      </c>
      <c r="D559" s="299"/>
      <c r="E559" s="298" t="s">
        <v>28</v>
      </c>
      <c r="F559" s="298" t="s">
        <v>2177</v>
      </c>
      <c r="G559" s="298">
        <v>100</v>
      </c>
      <c r="H559" s="298"/>
      <c r="I559" s="460">
        <f t="shared" si="32"/>
        <v>8.2304526748971193E-2</v>
      </c>
      <c r="J559" s="318">
        <v>1</v>
      </c>
      <c r="K559" s="460">
        <f t="shared" si="33"/>
        <v>8.2304526748971193E-2</v>
      </c>
    </row>
    <row r="560" spans="1:11" x14ac:dyDescent="0.25">
      <c r="A560" s="295">
        <v>95</v>
      </c>
      <c r="B560" s="302"/>
      <c r="C560" s="307" t="s">
        <v>2195</v>
      </c>
      <c r="D560" s="299"/>
      <c r="E560" s="298" t="s">
        <v>28</v>
      </c>
      <c r="F560" s="298" t="s">
        <v>2177</v>
      </c>
      <c r="G560" s="298">
        <v>100</v>
      </c>
      <c r="H560" s="298"/>
      <c r="I560" s="460">
        <f t="shared" si="32"/>
        <v>8.2304526748971193E-2</v>
      </c>
      <c r="J560" s="318">
        <v>1</v>
      </c>
      <c r="K560" s="460">
        <f t="shared" si="33"/>
        <v>8.2304526748971193E-2</v>
      </c>
    </row>
    <row r="561" spans="1:11" ht="16.5" x14ac:dyDescent="0.25">
      <c r="A561" s="295">
        <v>96</v>
      </c>
      <c r="B561" s="302"/>
      <c r="C561" s="306" t="s">
        <v>2875</v>
      </c>
      <c r="D561" s="299"/>
      <c r="E561" s="298" t="s">
        <v>28</v>
      </c>
      <c r="F561" s="298" t="s">
        <v>2177</v>
      </c>
      <c r="G561" s="298">
        <v>100</v>
      </c>
      <c r="H561" s="298"/>
      <c r="I561" s="460">
        <f t="shared" si="32"/>
        <v>8.2304526748971193E-2</v>
      </c>
      <c r="J561" s="318">
        <v>1</v>
      </c>
      <c r="K561" s="460">
        <f t="shared" si="33"/>
        <v>8.2304526748971193E-2</v>
      </c>
    </row>
    <row r="562" spans="1:11" ht="16.5" x14ac:dyDescent="0.25">
      <c r="A562" s="295">
        <v>97</v>
      </c>
      <c r="B562" s="302"/>
      <c r="C562" s="306" t="s">
        <v>2876</v>
      </c>
      <c r="D562" s="299"/>
      <c r="E562" s="298" t="s">
        <v>28</v>
      </c>
      <c r="F562" s="298" t="s">
        <v>2177</v>
      </c>
      <c r="G562" s="298">
        <v>100</v>
      </c>
      <c r="H562" s="298"/>
      <c r="I562" s="460">
        <f t="shared" si="32"/>
        <v>8.2304526748971193E-2</v>
      </c>
      <c r="J562" s="318">
        <v>1</v>
      </c>
      <c r="K562" s="460">
        <f t="shared" si="33"/>
        <v>8.2304526748971193E-2</v>
      </c>
    </row>
    <row r="563" spans="1:11" ht="16.5" x14ac:dyDescent="0.25">
      <c r="A563" s="295">
        <v>98</v>
      </c>
      <c r="B563" s="302"/>
      <c r="C563" s="306" t="s">
        <v>2877</v>
      </c>
      <c r="D563" s="299"/>
      <c r="E563" s="298" t="s">
        <v>28</v>
      </c>
      <c r="F563" s="298" t="s">
        <v>2177</v>
      </c>
      <c r="G563" s="298">
        <v>30</v>
      </c>
      <c r="H563" s="298"/>
      <c r="I563" s="460">
        <f t="shared" si="32"/>
        <v>2.469135802469136E-2</v>
      </c>
      <c r="J563" s="318">
        <v>1</v>
      </c>
      <c r="K563" s="460">
        <f t="shared" si="33"/>
        <v>2.469135802469136E-2</v>
      </c>
    </row>
    <row r="564" spans="1:11" ht="16.5" x14ac:dyDescent="0.25">
      <c r="A564" s="295">
        <v>99</v>
      </c>
      <c r="B564" s="302"/>
      <c r="C564" s="306" t="s">
        <v>2878</v>
      </c>
      <c r="D564" s="299"/>
      <c r="E564" s="298" t="s">
        <v>28</v>
      </c>
      <c r="F564" s="298" t="s">
        <v>2177</v>
      </c>
      <c r="G564" s="298">
        <v>500</v>
      </c>
      <c r="H564" s="298"/>
      <c r="I564" s="460">
        <f t="shared" si="32"/>
        <v>0.41152263374485598</v>
      </c>
      <c r="J564" s="318">
        <v>1</v>
      </c>
      <c r="K564" s="460">
        <f t="shared" si="33"/>
        <v>0.41152263374485598</v>
      </c>
    </row>
    <row r="565" spans="1:11" ht="16.5" x14ac:dyDescent="0.25">
      <c r="A565" s="295">
        <v>100</v>
      </c>
      <c r="B565" s="302"/>
      <c r="C565" s="306" t="s">
        <v>2879</v>
      </c>
      <c r="D565" s="299"/>
      <c r="E565" s="298" t="s">
        <v>28</v>
      </c>
      <c r="F565" s="298" t="s">
        <v>2177</v>
      </c>
      <c r="G565" s="298">
        <v>100</v>
      </c>
      <c r="H565" s="298"/>
      <c r="I565" s="460">
        <f t="shared" si="32"/>
        <v>8.2304526748971193E-2</v>
      </c>
      <c r="J565" s="318">
        <v>1</v>
      </c>
      <c r="K565" s="460">
        <f t="shared" si="33"/>
        <v>8.2304526748971193E-2</v>
      </c>
    </row>
    <row r="566" spans="1:11" ht="16.5" x14ac:dyDescent="0.25">
      <c r="A566" s="295">
        <v>101</v>
      </c>
      <c r="B566" s="302"/>
      <c r="C566" s="306" t="s">
        <v>2880</v>
      </c>
      <c r="D566" s="299"/>
      <c r="E566" s="298" t="s">
        <v>28</v>
      </c>
      <c r="F566" s="298" t="s">
        <v>2177</v>
      </c>
      <c r="G566" s="298">
        <v>100</v>
      </c>
      <c r="H566" s="298"/>
      <c r="I566" s="460">
        <f t="shared" si="32"/>
        <v>8.2304526748971193E-2</v>
      </c>
      <c r="J566" s="318">
        <v>1</v>
      </c>
      <c r="K566" s="460">
        <f t="shared" si="33"/>
        <v>8.2304526748971193E-2</v>
      </c>
    </row>
    <row r="567" spans="1:11" ht="16.5" x14ac:dyDescent="0.25">
      <c r="A567" s="295">
        <v>102</v>
      </c>
      <c r="B567" s="302"/>
      <c r="C567" s="306" t="s">
        <v>2881</v>
      </c>
      <c r="D567" s="299"/>
      <c r="E567" s="298" t="s">
        <v>28</v>
      </c>
      <c r="F567" s="298" t="s">
        <v>2177</v>
      </c>
      <c r="G567" s="298">
        <v>100</v>
      </c>
      <c r="H567" s="298"/>
      <c r="I567" s="460">
        <f t="shared" si="32"/>
        <v>8.2304526748971193E-2</v>
      </c>
      <c r="J567" s="318">
        <v>1</v>
      </c>
      <c r="K567" s="460">
        <f t="shared" si="33"/>
        <v>8.2304526748971193E-2</v>
      </c>
    </row>
    <row r="568" spans="1:11" ht="16.5" x14ac:dyDescent="0.25">
      <c r="A568" s="295">
        <v>103</v>
      </c>
      <c r="B568" s="302"/>
      <c r="C568" s="306" t="s">
        <v>2882</v>
      </c>
      <c r="D568" s="299"/>
      <c r="E568" s="298" t="s">
        <v>28</v>
      </c>
      <c r="F568" s="298" t="s">
        <v>2177</v>
      </c>
      <c r="G568" s="298">
        <v>100</v>
      </c>
      <c r="H568" s="298"/>
      <c r="I568" s="460">
        <f t="shared" si="32"/>
        <v>8.2304526748971193E-2</v>
      </c>
      <c r="J568" s="318">
        <v>1</v>
      </c>
      <c r="K568" s="460">
        <f t="shared" si="33"/>
        <v>8.2304526748971193E-2</v>
      </c>
    </row>
    <row r="569" spans="1:11" x14ac:dyDescent="0.25">
      <c r="A569" s="295">
        <v>104</v>
      </c>
      <c r="B569" s="302"/>
      <c r="C569" s="307" t="s">
        <v>2196</v>
      </c>
      <c r="D569" s="299"/>
      <c r="E569" s="298" t="s">
        <v>28</v>
      </c>
      <c r="F569" s="298" t="s">
        <v>1232</v>
      </c>
      <c r="G569" s="298">
        <v>100</v>
      </c>
      <c r="H569" s="298"/>
      <c r="I569" s="460">
        <f t="shared" si="32"/>
        <v>8.2304526748971193E-2</v>
      </c>
      <c r="J569" s="318">
        <v>1</v>
      </c>
      <c r="K569" s="460">
        <f t="shared" si="33"/>
        <v>8.2304526748971193E-2</v>
      </c>
    </row>
    <row r="570" spans="1:11" ht="16.5" x14ac:dyDescent="0.25">
      <c r="A570" s="295">
        <v>105</v>
      </c>
      <c r="B570" s="302"/>
      <c r="C570" s="306" t="s">
        <v>2883</v>
      </c>
      <c r="D570" s="299"/>
      <c r="E570" s="298" t="s">
        <v>28</v>
      </c>
      <c r="F570" s="298" t="s">
        <v>2177</v>
      </c>
      <c r="G570" s="298">
        <v>100</v>
      </c>
      <c r="H570" s="298"/>
      <c r="I570" s="460">
        <f t="shared" si="32"/>
        <v>8.2304526748971193E-2</v>
      </c>
      <c r="J570" s="318">
        <v>1</v>
      </c>
      <c r="K570" s="460">
        <f t="shared" si="33"/>
        <v>8.2304526748971193E-2</v>
      </c>
    </row>
    <row r="571" spans="1:11" ht="16.5" x14ac:dyDescent="0.25">
      <c r="A571" s="295">
        <v>106</v>
      </c>
      <c r="B571" s="302"/>
      <c r="C571" s="306" t="s">
        <v>2884</v>
      </c>
      <c r="D571" s="299"/>
      <c r="E571" s="298" t="s">
        <v>28</v>
      </c>
      <c r="F571" s="298" t="s">
        <v>2177</v>
      </c>
      <c r="G571" s="298">
        <v>100</v>
      </c>
      <c r="H571" s="298"/>
      <c r="I571" s="460">
        <f t="shared" si="32"/>
        <v>8.2304526748971193E-2</v>
      </c>
      <c r="J571" s="318">
        <v>1</v>
      </c>
      <c r="K571" s="460">
        <f t="shared" si="33"/>
        <v>8.2304526748971193E-2</v>
      </c>
    </row>
    <row r="572" spans="1:11" ht="16.5" x14ac:dyDescent="0.25">
      <c r="A572" s="295">
        <v>107</v>
      </c>
      <c r="B572" s="302"/>
      <c r="C572" s="306" t="s">
        <v>2885</v>
      </c>
      <c r="D572" s="299"/>
      <c r="E572" s="298" t="s">
        <v>28</v>
      </c>
      <c r="F572" s="298" t="s">
        <v>2177</v>
      </c>
      <c r="G572" s="298">
        <v>100</v>
      </c>
      <c r="H572" s="298"/>
      <c r="I572" s="460">
        <f t="shared" si="32"/>
        <v>8.2304526748971193E-2</v>
      </c>
      <c r="J572" s="318">
        <v>1</v>
      </c>
      <c r="K572" s="460">
        <f t="shared" si="33"/>
        <v>8.2304526748971193E-2</v>
      </c>
    </row>
    <row r="573" spans="1:11" ht="16.5" x14ac:dyDescent="0.25">
      <c r="A573" s="295">
        <v>108</v>
      </c>
      <c r="B573" s="302"/>
      <c r="C573" s="305" t="s">
        <v>2772</v>
      </c>
      <c r="D573" s="299"/>
      <c r="E573" s="298" t="s">
        <v>28</v>
      </c>
      <c r="F573" s="298" t="s">
        <v>1232</v>
      </c>
      <c r="G573" s="298">
        <v>100</v>
      </c>
      <c r="H573" s="298"/>
      <c r="I573" s="460">
        <f t="shared" si="32"/>
        <v>8.2304526748971193E-2</v>
      </c>
      <c r="J573" s="318">
        <v>1</v>
      </c>
      <c r="K573" s="460">
        <f t="shared" si="33"/>
        <v>8.2304526748971193E-2</v>
      </c>
    </row>
    <row r="574" spans="1:11" x14ac:dyDescent="0.25">
      <c r="A574" s="295">
        <v>109</v>
      </c>
      <c r="B574" s="302"/>
      <c r="C574" s="305" t="s">
        <v>2197</v>
      </c>
      <c r="D574" s="299"/>
      <c r="E574" s="298" t="s">
        <v>28</v>
      </c>
      <c r="F574" s="298" t="s">
        <v>2177</v>
      </c>
      <c r="G574" s="298">
        <v>10</v>
      </c>
      <c r="H574" s="298"/>
      <c r="I574" s="460">
        <f t="shared" si="32"/>
        <v>8.2304526748971183E-3</v>
      </c>
      <c r="J574" s="318">
        <v>1</v>
      </c>
      <c r="K574" s="460">
        <f t="shared" si="33"/>
        <v>8.2304526748971183E-3</v>
      </c>
    </row>
    <row r="575" spans="1:11" x14ac:dyDescent="0.25">
      <c r="A575" s="295">
        <v>110</v>
      </c>
      <c r="B575" s="302"/>
      <c r="C575" s="305" t="s">
        <v>2198</v>
      </c>
      <c r="D575" s="299"/>
      <c r="E575" s="298" t="s">
        <v>28</v>
      </c>
      <c r="F575" s="298" t="s">
        <v>1232</v>
      </c>
      <c r="G575" s="298">
        <v>1000</v>
      </c>
      <c r="H575" s="298"/>
      <c r="I575" s="460">
        <f t="shared" si="32"/>
        <v>0.82304526748971196</v>
      </c>
      <c r="J575" s="318">
        <v>1</v>
      </c>
      <c r="K575" s="460">
        <f t="shared" si="33"/>
        <v>0.82304526748971196</v>
      </c>
    </row>
    <row r="576" spans="1:11" ht="16.5" x14ac:dyDescent="0.25">
      <c r="A576" s="295">
        <v>111</v>
      </c>
      <c r="B576" s="302"/>
      <c r="C576" s="305" t="s">
        <v>2773</v>
      </c>
      <c r="D576" s="299"/>
      <c r="E576" s="298" t="s">
        <v>28</v>
      </c>
      <c r="F576" s="298" t="s">
        <v>2177</v>
      </c>
      <c r="G576" s="298">
        <v>500</v>
      </c>
      <c r="H576" s="298"/>
      <c r="I576" s="460">
        <f t="shared" si="32"/>
        <v>0.41152263374485598</v>
      </c>
      <c r="J576" s="318">
        <v>1</v>
      </c>
      <c r="K576" s="460">
        <f t="shared" si="33"/>
        <v>0.41152263374485598</v>
      </c>
    </row>
    <row r="577" spans="1:11" ht="18.75" x14ac:dyDescent="0.25">
      <c r="A577" s="295">
        <v>112</v>
      </c>
      <c r="B577" s="302"/>
      <c r="C577" s="305" t="s">
        <v>2774</v>
      </c>
      <c r="D577" s="299"/>
      <c r="E577" s="298" t="s">
        <v>28</v>
      </c>
      <c r="F577" s="298" t="s">
        <v>1232</v>
      </c>
      <c r="G577" s="298">
        <v>1000</v>
      </c>
      <c r="H577" s="298"/>
      <c r="I577" s="460">
        <f t="shared" si="32"/>
        <v>0.82304526748971196</v>
      </c>
      <c r="J577" s="318">
        <v>1</v>
      </c>
      <c r="K577" s="460">
        <f t="shared" si="33"/>
        <v>0.82304526748971196</v>
      </c>
    </row>
    <row r="578" spans="1:11" x14ac:dyDescent="0.25">
      <c r="A578" s="295">
        <v>113</v>
      </c>
      <c r="B578" s="302"/>
      <c r="C578" s="305" t="s">
        <v>2199</v>
      </c>
      <c r="D578" s="299"/>
      <c r="E578" s="298" t="s">
        <v>28</v>
      </c>
      <c r="F578" s="298" t="s">
        <v>2177</v>
      </c>
      <c r="G578" s="298">
        <v>200</v>
      </c>
      <c r="H578" s="298"/>
      <c r="I578" s="460">
        <f t="shared" si="32"/>
        <v>0.16460905349794239</v>
      </c>
      <c r="J578" s="318">
        <v>1</v>
      </c>
      <c r="K578" s="460">
        <f t="shared" si="33"/>
        <v>0.16460905349794239</v>
      </c>
    </row>
    <row r="579" spans="1:11" x14ac:dyDescent="0.25">
      <c r="A579" s="295">
        <v>114</v>
      </c>
      <c r="B579" s="302"/>
      <c r="C579" s="305" t="s">
        <v>1249</v>
      </c>
      <c r="D579" s="299"/>
      <c r="E579" s="298" t="s">
        <v>28</v>
      </c>
      <c r="F579" s="298" t="s">
        <v>1232</v>
      </c>
      <c r="G579" s="298">
        <v>5000</v>
      </c>
      <c r="H579" s="298"/>
      <c r="I579" s="460">
        <f t="shared" si="32"/>
        <v>4.1152263374485596</v>
      </c>
      <c r="J579" s="318">
        <v>1</v>
      </c>
      <c r="K579" s="460">
        <f t="shared" si="33"/>
        <v>4.1152263374485596</v>
      </c>
    </row>
    <row r="580" spans="1:11" x14ac:dyDescent="0.25">
      <c r="A580" s="295">
        <v>115</v>
      </c>
      <c r="B580" s="302"/>
      <c r="C580" s="305" t="s">
        <v>2200</v>
      </c>
      <c r="D580" s="299"/>
      <c r="E580" s="298" t="s">
        <v>28</v>
      </c>
      <c r="F580" s="298" t="s">
        <v>2201</v>
      </c>
      <c r="G580" s="298">
        <v>1</v>
      </c>
      <c r="H580" s="298"/>
      <c r="I580" s="460">
        <f t="shared" si="32"/>
        <v>8.2304526748971192E-4</v>
      </c>
      <c r="J580" s="318">
        <v>1</v>
      </c>
      <c r="K580" s="460">
        <f t="shared" si="33"/>
        <v>8.2304526748971192E-4</v>
      </c>
    </row>
    <row r="581" spans="1:11" x14ac:dyDescent="0.25">
      <c r="A581" s="287" t="s">
        <v>2202</v>
      </c>
      <c r="B581" s="288" t="s">
        <v>2203</v>
      </c>
      <c r="C581" s="289"/>
      <c r="D581" s="290"/>
      <c r="E581" s="290"/>
      <c r="F581" s="290"/>
      <c r="G581" s="290"/>
      <c r="H581" s="355"/>
      <c r="I581" s="460"/>
      <c r="J581" s="318"/>
      <c r="K581" s="460"/>
    </row>
    <row r="582" spans="1:11" ht="16.5" x14ac:dyDescent="0.25">
      <c r="A582" s="295">
        <v>116</v>
      </c>
      <c r="B582" s="296" t="s">
        <v>2204</v>
      </c>
      <c r="C582" s="305" t="s">
        <v>2775</v>
      </c>
      <c r="D582" s="299"/>
      <c r="E582" s="298" t="s">
        <v>28</v>
      </c>
      <c r="F582" s="298" t="s">
        <v>2177</v>
      </c>
      <c r="G582" s="298">
        <v>100</v>
      </c>
      <c r="H582" s="298"/>
      <c r="I582" s="460">
        <f t="shared" si="32"/>
        <v>8.2304526748971193E-2</v>
      </c>
      <c r="J582" s="318">
        <v>1</v>
      </c>
      <c r="K582" s="460">
        <f t="shared" si="33"/>
        <v>8.2304526748971193E-2</v>
      </c>
    </row>
    <row r="583" spans="1:11" ht="33" x14ac:dyDescent="0.25">
      <c r="A583" s="295">
        <v>117</v>
      </c>
      <c r="B583" s="296" t="s">
        <v>2205</v>
      </c>
      <c r="C583" s="305" t="s">
        <v>2776</v>
      </c>
      <c r="D583" s="299"/>
      <c r="E583" s="298" t="s">
        <v>28</v>
      </c>
      <c r="F583" s="298" t="s">
        <v>2177</v>
      </c>
      <c r="G583" s="298">
        <v>100</v>
      </c>
      <c r="H583" s="298"/>
      <c r="I583" s="460">
        <f t="shared" si="32"/>
        <v>8.2304526748971193E-2</v>
      </c>
      <c r="J583" s="318">
        <v>1</v>
      </c>
      <c r="K583" s="460">
        <f t="shared" si="33"/>
        <v>8.2304526748971193E-2</v>
      </c>
    </row>
    <row r="584" spans="1:11" ht="16.5" x14ac:dyDescent="0.25">
      <c r="A584" s="295">
        <v>118</v>
      </c>
      <c r="B584" s="292" t="s">
        <v>2206</v>
      </c>
      <c r="C584" s="305" t="s">
        <v>2777</v>
      </c>
      <c r="D584" s="299"/>
      <c r="E584" s="298" t="s">
        <v>28</v>
      </c>
      <c r="F584" s="298" t="s">
        <v>1232</v>
      </c>
      <c r="G584" s="298">
        <v>500</v>
      </c>
      <c r="H584" s="298"/>
      <c r="I584" s="460">
        <f t="shared" ref="I584:I598" si="34">G584/27/45</f>
        <v>0.41152263374485598</v>
      </c>
      <c r="J584" s="318">
        <v>1</v>
      </c>
      <c r="K584" s="460">
        <f t="shared" ref="K584:K598" si="35">I584/J584</f>
        <v>0.41152263374485598</v>
      </c>
    </row>
    <row r="585" spans="1:11" ht="16.5" x14ac:dyDescent="0.25">
      <c r="A585" s="295">
        <v>119</v>
      </c>
      <c r="B585" s="308"/>
      <c r="C585" s="305" t="s">
        <v>2778</v>
      </c>
      <c r="D585" s="299"/>
      <c r="E585" s="298" t="s">
        <v>28</v>
      </c>
      <c r="F585" s="298" t="s">
        <v>2177</v>
      </c>
      <c r="G585" s="298">
        <v>300</v>
      </c>
      <c r="H585" s="298"/>
      <c r="I585" s="460">
        <f t="shared" si="34"/>
        <v>0.24691358024691357</v>
      </c>
      <c r="J585" s="318">
        <v>1</v>
      </c>
      <c r="K585" s="460">
        <f t="shared" si="35"/>
        <v>0.24691358024691357</v>
      </c>
    </row>
    <row r="586" spans="1:11" ht="16.5" x14ac:dyDescent="0.25">
      <c r="A586" s="295">
        <v>120</v>
      </c>
      <c r="B586" s="308"/>
      <c r="C586" s="305" t="s">
        <v>2779</v>
      </c>
      <c r="D586" s="299"/>
      <c r="E586" s="298" t="s">
        <v>28</v>
      </c>
      <c r="F586" s="298" t="s">
        <v>1232</v>
      </c>
      <c r="G586" s="298">
        <v>200</v>
      </c>
      <c r="H586" s="298"/>
      <c r="I586" s="460">
        <f t="shared" si="34"/>
        <v>0.16460905349794239</v>
      </c>
      <c r="J586" s="318">
        <v>1</v>
      </c>
      <c r="K586" s="460">
        <f t="shared" si="35"/>
        <v>0.16460905349794239</v>
      </c>
    </row>
    <row r="587" spans="1:11" ht="16.5" x14ac:dyDescent="0.25">
      <c r="A587" s="295">
        <v>121</v>
      </c>
      <c r="B587" s="301"/>
      <c r="C587" s="305" t="s">
        <v>2780</v>
      </c>
      <c r="D587" s="299"/>
      <c r="E587" s="298" t="s">
        <v>28</v>
      </c>
      <c r="F587" s="298" t="s">
        <v>1232</v>
      </c>
      <c r="G587" s="298">
        <v>100</v>
      </c>
      <c r="H587" s="298"/>
      <c r="I587" s="460">
        <f t="shared" si="34"/>
        <v>8.2304526748971193E-2</v>
      </c>
      <c r="J587" s="318">
        <v>1</v>
      </c>
      <c r="K587" s="460">
        <f t="shared" si="35"/>
        <v>8.2304526748971193E-2</v>
      </c>
    </row>
    <row r="588" spans="1:11" x14ac:dyDescent="0.25">
      <c r="A588" s="295">
        <v>122</v>
      </c>
      <c r="B588" s="296" t="s">
        <v>2818</v>
      </c>
      <c r="C588" s="309" t="s">
        <v>2209</v>
      </c>
      <c r="D588" s="354"/>
      <c r="E588" s="294" t="s">
        <v>28</v>
      </c>
      <c r="F588" s="294" t="s">
        <v>1232</v>
      </c>
      <c r="G588" s="294">
        <v>200</v>
      </c>
      <c r="H588" s="294"/>
      <c r="I588" s="460">
        <f t="shared" si="34"/>
        <v>0.16460905349794239</v>
      </c>
      <c r="J588" s="318">
        <v>1</v>
      </c>
      <c r="K588" s="460">
        <f t="shared" si="35"/>
        <v>0.16460905349794239</v>
      </c>
    </row>
    <row r="589" spans="1:11" ht="16.5" x14ac:dyDescent="0.25">
      <c r="A589" s="295">
        <v>123</v>
      </c>
      <c r="B589" s="296" t="s">
        <v>2207</v>
      </c>
      <c r="C589" s="305" t="s">
        <v>2781</v>
      </c>
      <c r="D589" s="299"/>
      <c r="E589" s="298" t="s">
        <v>28</v>
      </c>
      <c r="F589" s="298" t="s">
        <v>1232</v>
      </c>
      <c r="G589" s="298">
        <v>300</v>
      </c>
      <c r="H589" s="298"/>
      <c r="I589" s="460">
        <f t="shared" si="34"/>
        <v>0.24691358024691357</v>
      </c>
      <c r="J589" s="318">
        <v>1</v>
      </c>
      <c r="K589" s="460">
        <f t="shared" si="35"/>
        <v>0.24691358024691357</v>
      </c>
    </row>
    <row r="590" spans="1:11" ht="16.5" x14ac:dyDescent="0.25">
      <c r="A590" s="295">
        <v>124</v>
      </c>
      <c r="B590" s="296" t="s">
        <v>2208</v>
      </c>
      <c r="C590" s="305" t="s">
        <v>2782</v>
      </c>
      <c r="D590" s="299"/>
      <c r="E590" s="298" t="s">
        <v>28</v>
      </c>
      <c r="F590" s="298" t="s">
        <v>2177</v>
      </c>
      <c r="G590" s="298">
        <v>100</v>
      </c>
      <c r="H590" s="298"/>
      <c r="I590" s="460">
        <f t="shared" si="34"/>
        <v>8.2304526748971193E-2</v>
      </c>
      <c r="J590" s="318">
        <v>1</v>
      </c>
      <c r="K590" s="460">
        <f t="shared" si="35"/>
        <v>8.2304526748971193E-2</v>
      </c>
    </row>
    <row r="591" spans="1:11" ht="16.5" x14ac:dyDescent="0.25">
      <c r="A591" s="295">
        <v>125</v>
      </c>
      <c r="B591" s="296" t="s">
        <v>2819</v>
      </c>
      <c r="C591" s="310" t="s">
        <v>2783</v>
      </c>
      <c r="D591" s="354"/>
      <c r="E591" s="294" t="s">
        <v>28</v>
      </c>
      <c r="F591" s="294" t="s">
        <v>1232</v>
      </c>
      <c r="G591" s="294">
        <v>300</v>
      </c>
      <c r="H591" s="294"/>
      <c r="I591" s="460">
        <f t="shared" si="34"/>
        <v>0.24691358024691357</v>
      </c>
      <c r="J591" s="318">
        <v>1</v>
      </c>
      <c r="K591" s="460">
        <f t="shared" si="35"/>
        <v>0.24691358024691357</v>
      </c>
    </row>
    <row r="592" spans="1:11" ht="16.5" x14ac:dyDescent="0.25">
      <c r="A592" s="295">
        <v>126</v>
      </c>
      <c r="B592" s="296" t="s">
        <v>2210</v>
      </c>
      <c r="C592" s="305" t="s">
        <v>2784</v>
      </c>
      <c r="D592" s="299"/>
      <c r="E592" s="298" t="s">
        <v>28</v>
      </c>
      <c r="F592" s="298" t="s">
        <v>1232</v>
      </c>
      <c r="G592" s="298">
        <v>300</v>
      </c>
      <c r="H592" s="298"/>
      <c r="I592" s="460">
        <f t="shared" si="34"/>
        <v>0.24691358024691357</v>
      </c>
      <c r="J592" s="318">
        <v>1</v>
      </c>
      <c r="K592" s="460">
        <f t="shared" si="35"/>
        <v>0.24691358024691357</v>
      </c>
    </row>
    <row r="593" spans="1:11" ht="16.5" x14ac:dyDescent="0.25">
      <c r="A593" s="295">
        <v>127</v>
      </c>
      <c r="B593" s="292" t="s">
        <v>2167</v>
      </c>
      <c r="C593" s="305" t="s">
        <v>2785</v>
      </c>
      <c r="D593" s="299"/>
      <c r="E593" s="298" t="s">
        <v>28</v>
      </c>
      <c r="F593" s="298" t="s">
        <v>2177</v>
      </c>
      <c r="G593" s="298">
        <v>300</v>
      </c>
      <c r="H593" s="298"/>
      <c r="I593" s="460">
        <f t="shared" si="34"/>
        <v>0.24691358024691357</v>
      </c>
      <c r="J593" s="318">
        <v>1</v>
      </c>
      <c r="K593" s="460">
        <f t="shared" si="35"/>
        <v>0.24691358024691357</v>
      </c>
    </row>
    <row r="594" spans="1:11" ht="16.5" x14ac:dyDescent="0.25">
      <c r="A594" s="295">
        <v>128</v>
      </c>
      <c r="B594" s="301"/>
      <c r="C594" s="305" t="s">
        <v>2786</v>
      </c>
      <c r="D594" s="299"/>
      <c r="E594" s="298" t="s">
        <v>28</v>
      </c>
      <c r="F594" s="298" t="s">
        <v>2177</v>
      </c>
      <c r="G594" s="298">
        <v>100</v>
      </c>
      <c r="H594" s="298"/>
      <c r="I594" s="460">
        <f t="shared" si="34"/>
        <v>8.2304526748971193E-2</v>
      </c>
      <c r="J594" s="318">
        <v>1</v>
      </c>
      <c r="K594" s="460">
        <f t="shared" si="35"/>
        <v>8.2304526748971193E-2</v>
      </c>
    </row>
    <row r="595" spans="1:11" ht="33" x14ac:dyDescent="0.25">
      <c r="A595" s="295">
        <v>129</v>
      </c>
      <c r="B595" s="296" t="s">
        <v>2211</v>
      </c>
      <c r="C595" s="305" t="s">
        <v>2787</v>
      </c>
      <c r="D595" s="299"/>
      <c r="E595" s="298" t="s">
        <v>28</v>
      </c>
      <c r="F595" s="298" t="s">
        <v>1232</v>
      </c>
      <c r="G595" s="298">
        <v>100</v>
      </c>
      <c r="H595" s="298"/>
      <c r="I595" s="460">
        <f t="shared" si="34"/>
        <v>8.2304526748971193E-2</v>
      </c>
      <c r="J595" s="318">
        <v>1</v>
      </c>
      <c r="K595" s="460">
        <f t="shared" si="35"/>
        <v>8.2304526748971193E-2</v>
      </c>
    </row>
    <row r="596" spans="1:11" ht="16.5" x14ac:dyDescent="0.25">
      <c r="A596" s="295">
        <v>130</v>
      </c>
      <c r="B596" s="296" t="s">
        <v>2212</v>
      </c>
      <c r="C596" s="305" t="s">
        <v>2788</v>
      </c>
      <c r="D596" s="299"/>
      <c r="E596" s="298" t="s">
        <v>28</v>
      </c>
      <c r="F596" s="298" t="s">
        <v>1232</v>
      </c>
      <c r="G596" s="298">
        <v>100</v>
      </c>
      <c r="H596" s="298"/>
      <c r="I596" s="460">
        <f t="shared" si="34"/>
        <v>8.2304526748971193E-2</v>
      </c>
      <c r="J596" s="318">
        <v>1</v>
      </c>
      <c r="K596" s="460">
        <f t="shared" si="35"/>
        <v>8.2304526748971193E-2</v>
      </c>
    </row>
    <row r="597" spans="1:11" ht="16.5" x14ac:dyDescent="0.25">
      <c r="A597" s="295">
        <v>131</v>
      </c>
      <c r="B597" s="296" t="s">
        <v>2213</v>
      </c>
      <c r="C597" s="305" t="s">
        <v>2789</v>
      </c>
      <c r="D597" s="299"/>
      <c r="E597" s="298" t="s">
        <v>28</v>
      </c>
      <c r="F597" s="298" t="s">
        <v>2177</v>
      </c>
      <c r="G597" s="298">
        <v>100</v>
      </c>
      <c r="H597" s="298"/>
      <c r="I597" s="460">
        <f t="shared" si="34"/>
        <v>8.2304526748971193E-2</v>
      </c>
      <c r="J597" s="318">
        <v>1</v>
      </c>
      <c r="K597" s="460">
        <f t="shared" si="35"/>
        <v>8.2304526748971193E-2</v>
      </c>
    </row>
    <row r="598" spans="1:11" ht="31.5" x14ac:dyDescent="0.25">
      <c r="A598" s="94">
        <v>132</v>
      </c>
      <c r="B598" s="72" t="s">
        <v>2214</v>
      </c>
      <c r="C598" s="40" t="s">
        <v>2790</v>
      </c>
      <c r="D598" s="3"/>
      <c r="E598" s="9" t="s">
        <v>28</v>
      </c>
      <c r="F598" s="9" t="s">
        <v>2177</v>
      </c>
      <c r="G598" s="9">
        <v>100</v>
      </c>
      <c r="H598" s="9"/>
      <c r="I598" s="460">
        <f t="shared" si="34"/>
        <v>8.2304526748971193E-2</v>
      </c>
      <c r="J598" s="318">
        <v>1</v>
      </c>
      <c r="K598" s="460">
        <f t="shared" si="35"/>
        <v>8.2304526748971193E-2</v>
      </c>
    </row>
    <row r="600" spans="1:11" x14ac:dyDescent="0.25">
      <c r="A600" s="330" t="s">
        <v>2215</v>
      </c>
      <c r="B600" s="331"/>
      <c r="C600" s="332"/>
      <c r="D600" s="333"/>
      <c r="E600" s="333"/>
      <c r="F600" s="333"/>
      <c r="G600" s="333"/>
      <c r="H600" s="333"/>
      <c r="I600" s="462"/>
      <c r="J600" s="334"/>
      <c r="K600" s="462"/>
    </row>
    <row r="601" spans="1:11" x14ac:dyDescent="0.25">
      <c r="A601" s="37" t="s">
        <v>1483</v>
      </c>
    </row>
    <row r="602" spans="1:11" s="424" customFormat="1" ht="30" customHeight="1" x14ac:dyDescent="0.25">
      <c r="A602" s="487" t="s">
        <v>0</v>
      </c>
      <c r="B602" s="487" t="s">
        <v>20</v>
      </c>
      <c r="C602" s="487" t="s">
        <v>1</v>
      </c>
      <c r="D602" s="491" t="s">
        <v>2</v>
      </c>
      <c r="E602" s="492"/>
      <c r="F602" s="487" t="s">
        <v>37</v>
      </c>
      <c r="G602" s="487" t="s">
        <v>38</v>
      </c>
      <c r="H602" s="487" t="s">
        <v>3</v>
      </c>
      <c r="I602" s="489" t="s">
        <v>3193</v>
      </c>
      <c r="J602" s="487" t="s">
        <v>3189</v>
      </c>
      <c r="K602" s="489" t="s">
        <v>3190</v>
      </c>
    </row>
    <row r="603" spans="1:11" s="424" customFormat="1" ht="30" customHeight="1" x14ac:dyDescent="0.25">
      <c r="A603" s="488"/>
      <c r="B603" s="488"/>
      <c r="C603" s="488"/>
      <c r="D603" s="425" t="s">
        <v>39</v>
      </c>
      <c r="E603" s="425" t="s">
        <v>4</v>
      </c>
      <c r="F603" s="488"/>
      <c r="G603" s="488"/>
      <c r="H603" s="488"/>
      <c r="I603" s="490"/>
      <c r="J603" s="488"/>
      <c r="K603" s="490"/>
    </row>
    <row r="604" spans="1:11" x14ac:dyDescent="0.25">
      <c r="A604" s="38"/>
      <c r="B604" s="347" t="s">
        <v>2791</v>
      </c>
      <c r="C604" s="8"/>
      <c r="D604" s="108"/>
      <c r="E604" s="3"/>
      <c r="F604" s="3"/>
      <c r="G604" s="3"/>
      <c r="H604" s="3"/>
      <c r="I604" s="460"/>
      <c r="J604" s="318"/>
      <c r="K604" s="460"/>
    </row>
    <row r="605" spans="1:11" x14ac:dyDescent="0.25">
      <c r="A605" s="94">
        <v>1</v>
      </c>
      <c r="B605" s="72"/>
      <c r="C605" s="24" t="s">
        <v>1213</v>
      </c>
      <c r="D605" s="61" t="s">
        <v>28</v>
      </c>
      <c r="E605" s="9" t="s">
        <v>28</v>
      </c>
      <c r="F605" s="9" t="s">
        <v>2216</v>
      </c>
      <c r="G605" s="9">
        <v>50</v>
      </c>
      <c r="H605" s="9"/>
      <c r="I605" s="460">
        <f t="shared" ref="I605:I641" si="36">G605/27/45</f>
        <v>4.1152263374485597E-2</v>
      </c>
      <c r="J605" s="318">
        <v>5</v>
      </c>
      <c r="K605" s="460">
        <f t="shared" ref="K605:K641" si="37">I605/J605</f>
        <v>8.23045267489712E-3</v>
      </c>
    </row>
    <row r="606" spans="1:11" x14ac:dyDescent="0.25">
      <c r="A606" s="94">
        <v>2</v>
      </c>
      <c r="B606" s="72"/>
      <c r="C606" s="24" t="s">
        <v>1200</v>
      </c>
      <c r="D606" s="61" t="s">
        <v>28</v>
      </c>
      <c r="E606" s="9" t="s">
        <v>28</v>
      </c>
      <c r="F606" s="9" t="s">
        <v>65</v>
      </c>
      <c r="G606" s="9">
        <v>10</v>
      </c>
      <c r="H606" s="9"/>
      <c r="I606" s="460">
        <f t="shared" si="36"/>
        <v>8.2304526748971183E-3</v>
      </c>
      <c r="J606" s="318">
        <v>5</v>
      </c>
      <c r="K606" s="460">
        <f t="shared" si="37"/>
        <v>1.6460905349794236E-3</v>
      </c>
    </row>
    <row r="607" spans="1:11" x14ac:dyDescent="0.25">
      <c r="A607" s="94">
        <v>3</v>
      </c>
      <c r="B607" s="72"/>
      <c r="C607" s="24" t="s">
        <v>1201</v>
      </c>
      <c r="D607" s="61" t="s">
        <v>28</v>
      </c>
      <c r="E607" s="9" t="s">
        <v>28</v>
      </c>
      <c r="F607" s="9" t="s">
        <v>65</v>
      </c>
      <c r="G607" s="9">
        <v>7</v>
      </c>
      <c r="H607" s="9"/>
      <c r="I607" s="460">
        <f t="shared" si="36"/>
        <v>5.761316872427983E-3</v>
      </c>
      <c r="J607" s="318">
        <v>5</v>
      </c>
      <c r="K607" s="460">
        <f t="shared" si="37"/>
        <v>1.1522633744855966E-3</v>
      </c>
    </row>
    <row r="608" spans="1:11" x14ac:dyDescent="0.25">
      <c r="A608" s="21">
        <v>4</v>
      </c>
      <c r="B608" s="70"/>
      <c r="C608" s="16" t="s">
        <v>2217</v>
      </c>
      <c r="D608" s="118" t="s">
        <v>28</v>
      </c>
      <c r="E608" s="9" t="s">
        <v>28</v>
      </c>
      <c r="F608" s="9" t="s">
        <v>65</v>
      </c>
      <c r="G608" s="9">
        <v>7</v>
      </c>
      <c r="H608" s="9"/>
      <c r="I608" s="460">
        <f t="shared" si="36"/>
        <v>5.761316872427983E-3</v>
      </c>
      <c r="J608" s="318">
        <v>5</v>
      </c>
      <c r="K608" s="460">
        <f t="shared" si="37"/>
        <v>1.1522633744855966E-3</v>
      </c>
    </row>
    <row r="609" spans="1:11" x14ac:dyDescent="0.25">
      <c r="A609" s="94">
        <v>5</v>
      </c>
      <c r="B609" s="72"/>
      <c r="C609" s="24" t="s">
        <v>1207</v>
      </c>
      <c r="D609" s="61" t="s">
        <v>28</v>
      </c>
      <c r="E609" s="9" t="s">
        <v>28</v>
      </c>
      <c r="F609" s="9" t="s">
        <v>65</v>
      </c>
      <c r="G609" s="9">
        <v>7</v>
      </c>
      <c r="H609" s="9"/>
      <c r="I609" s="460">
        <f t="shared" si="36"/>
        <v>5.761316872427983E-3</v>
      </c>
      <c r="J609" s="318">
        <v>5</v>
      </c>
      <c r="K609" s="460">
        <f t="shared" si="37"/>
        <v>1.1522633744855966E-3</v>
      </c>
    </row>
    <row r="610" spans="1:11" x14ac:dyDescent="0.25">
      <c r="A610" s="94">
        <v>6</v>
      </c>
      <c r="B610" s="72"/>
      <c r="C610" s="24" t="s">
        <v>2218</v>
      </c>
      <c r="D610" s="61" t="s">
        <v>28</v>
      </c>
      <c r="E610" s="9" t="s">
        <v>28</v>
      </c>
      <c r="F610" s="9" t="s">
        <v>65</v>
      </c>
      <c r="G610" s="9">
        <v>7</v>
      </c>
      <c r="H610" s="9"/>
      <c r="I610" s="460">
        <f t="shared" si="36"/>
        <v>5.761316872427983E-3</v>
      </c>
      <c r="J610" s="318">
        <v>5</v>
      </c>
      <c r="K610" s="460">
        <f t="shared" si="37"/>
        <v>1.1522633744855966E-3</v>
      </c>
    </row>
    <row r="611" spans="1:11" x14ac:dyDescent="0.25">
      <c r="A611" s="94">
        <v>7</v>
      </c>
      <c r="B611" s="72"/>
      <c r="C611" s="24" t="s">
        <v>2219</v>
      </c>
      <c r="D611" s="60"/>
      <c r="E611" s="9" t="s">
        <v>28</v>
      </c>
      <c r="F611" s="9" t="s">
        <v>65</v>
      </c>
      <c r="G611" s="9">
        <v>7</v>
      </c>
      <c r="H611" s="9"/>
      <c r="I611" s="460">
        <f t="shared" si="36"/>
        <v>5.761316872427983E-3</v>
      </c>
      <c r="J611" s="318">
        <v>5</v>
      </c>
      <c r="K611" s="460">
        <f t="shared" si="37"/>
        <v>1.1522633744855966E-3</v>
      </c>
    </row>
    <row r="612" spans="1:11" x14ac:dyDescent="0.25">
      <c r="A612" s="94">
        <v>8</v>
      </c>
      <c r="B612" s="72"/>
      <c r="C612" s="24" t="s">
        <v>2220</v>
      </c>
      <c r="D612" s="60"/>
      <c r="E612" s="9" t="s">
        <v>28</v>
      </c>
      <c r="F612" s="9" t="s">
        <v>1232</v>
      </c>
      <c r="G612" s="9">
        <v>100</v>
      </c>
      <c r="H612" s="9"/>
      <c r="I612" s="460">
        <f t="shared" si="36"/>
        <v>8.2304526748971193E-2</v>
      </c>
      <c r="J612" s="318">
        <v>1</v>
      </c>
      <c r="K612" s="460">
        <f t="shared" si="37"/>
        <v>8.2304526748971193E-2</v>
      </c>
    </row>
    <row r="613" spans="1:11" x14ac:dyDescent="0.25">
      <c r="A613" s="94">
        <v>9</v>
      </c>
      <c r="B613" s="72"/>
      <c r="C613" s="24" t="s">
        <v>2221</v>
      </c>
      <c r="D613" s="60"/>
      <c r="E613" s="9" t="s">
        <v>28</v>
      </c>
      <c r="F613" s="9" t="s">
        <v>108</v>
      </c>
      <c r="G613" s="9">
        <v>7</v>
      </c>
      <c r="H613" s="9"/>
      <c r="I613" s="460">
        <f t="shared" si="36"/>
        <v>5.761316872427983E-3</v>
      </c>
      <c r="J613" s="318">
        <v>1</v>
      </c>
      <c r="K613" s="460">
        <f t="shared" si="37"/>
        <v>5.761316872427983E-3</v>
      </c>
    </row>
    <row r="614" spans="1:11" x14ac:dyDescent="0.25">
      <c r="A614" s="94">
        <v>10</v>
      </c>
      <c r="B614" s="72"/>
      <c r="C614" s="24" t="s">
        <v>2222</v>
      </c>
      <c r="D614" s="60"/>
      <c r="E614" s="9" t="s">
        <v>28</v>
      </c>
      <c r="F614" s="9" t="s">
        <v>108</v>
      </c>
      <c r="G614" s="9">
        <v>7</v>
      </c>
      <c r="H614" s="9"/>
      <c r="I614" s="460">
        <f t="shared" si="36"/>
        <v>5.761316872427983E-3</v>
      </c>
      <c r="J614" s="318">
        <v>1</v>
      </c>
      <c r="K614" s="460">
        <f t="shared" si="37"/>
        <v>5.761316872427983E-3</v>
      </c>
    </row>
    <row r="615" spans="1:11" x14ac:dyDescent="0.25">
      <c r="A615" s="94">
        <v>11</v>
      </c>
      <c r="B615" s="72"/>
      <c r="C615" s="24" t="s">
        <v>2223</v>
      </c>
      <c r="D615" s="60"/>
      <c r="E615" s="9" t="s">
        <v>28</v>
      </c>
      <c r="F615" s="9" t="s">
        <v>65</v>
      </c>
      <c r="G615" s="9">
        <v>7</v>
      </c>
      <c r="H615" s="9"/>
      <c r="I615" s="460">
        <f t="shared" si="36"/>
        <v>5.761316872427983E-3</v>
      </c>
      <c r="J615" s="318">
        <v>5</v>
      </c>
      <c r="K615" s="460">
        <f t="shared" si="37"/>
        <v>1.1522633744855966E-3</v>
      </c>
    </row>
    <row r="616" spans="1:11" x14ac:dyDescent="0.25">
      <c r="A616" s="94">
        <v>12</v>
      </c>
      <c r="B616" s="72"/>
      <c r="C616" s="24" t="s">
        <v>2224</v>
      </c>
      <c r="D616" s="60"/>
      <c r="E616" s="9" t="s">
        <v>28</v>
      </c>
      <c r="F616" s="9" t="s">
        <v>65</v>
      </c>
      <c r="G616" s="9">
        <v>7</v>
      </c>
      <c r="H616" s="9"/>
      <c r="I616" s="460">
        <f t="shared" si="36"/>
        <v>5.761316872427983E-3</v>
      </c>
      <c r="J616" s="318">
        <v>5</v>
      </c>
      <c r="K616" s="460">
        <f t="shared" si="37"/>
        <v>1.1522633744855966E-3</v>
      </c>
    </row>
    <row r="617" spans="1:11" x14ac:dyDescent="0.25">
      <c r="A617" s="99">
        <v>13</v>
      </c>
      <c r="B617" s="85"/>
      <c r="C617" s="44" t="s">
        <v>2225</v>
      </c>
      <c r="D617" s="352"/>
      <c r="E617" s="43" t="s">
        <v>28</v>
      </c>
      <c r="F617" s="43" t="s">
        <v>65</v>
      </c>
      <c r="G617" s="43">
        <v>7</v>
      </c>
      <c r="H617" s="9"/>
      <c r="I617" s="460">
        <f t="shared" si="36"/>
        <v>5.761316872427983E-3</v>
      </c>
      <c r="J617" s="318">
        <v>5</v>
      </c>
      <c r="K617" s="460">
        <f t="shared" si="37"/>
        <v>1.1522633744855966E-3</v>
      </c>
    </row>
    <row r="618" spans="1:11" x14ac:dyDescent="0.25">
      <c r="A618" s="99">
        <v>14</v>
      </c>
      <c r="B618" s="85"/>
      <c r="C618" s="44" t="s">
        <v>2226</v>
      </c>
      <c r="D618" s="352"/>
      <c r="E618" s="43" t="s">
        <v>28</v>
      </c>
      <c r="F618" s="43" t="s">
        <v>65</v>
      </c>
      <c r="G618" s="43">
        <v>7</v>
      </c>
      <c r="H618" s="9"/>
      <c r="I618" s="460">
        <f t="shared" si="36"/>
        <v>5.761316872427983E-3</v>
      </c>
      <c r="J618" s="318">
        <v>5</v>
      </c>
      <c r="K618" s="460">
        <f t="shared" si="37"/>
        <v>1.1522633744855966E-3</v>
      </c>
    </row>
    <row r="619" spans="1:11" x14ac:dyDescent="0.25">
      <c r="A619" s="99">
        <v>15</v>
      </c>
      <c r="B619" s="85"/>
      <c r="C619" s="44" t="s">
        <v>2227</v>
      </c>
      <c r="D619" s="352"/>
      <c r="E619" s="43" t="s">
        <v>28</v>
      </c>
      <c r="F619" s="43" t="s">
        <v>65</v>
      </c>
      <c r="G619" s="43">
        <v>7</v>
      </c>
      <c r="H619" s="9"/>
      <c r="I619" s="460">
        <f t="shared" si="36"/>
        <v>5.761316872427983E-3</v>
      </c>
      <c r="J619" s="318">
        <v>5</v>
      </c>
      <c r="K619" s="460">
        <f t="shared" si="37"/>
        <v>1.1522633744855966E-3</v>
      </c>
    </row>
    <row r="620" spans="1:11" x14ac:dyDescent="0.25">
      <c r="A620" s="21">
        <v>16</v>
      </c>
      <c r="B620" s="70"/>
      <c r="C620" s="16" t="s">
        <v>1222</v>
      </c>
      <c r="D620" s="118" t="s">
        <v>28</v>
      </c>
      <c r="E620" s="9" t="s">
        <v>28</v>
      </c>
      <c r="F620" s="9" t="s">
        <v>65</v>
      </c>
      <c r="G620" s="9">
        <v>14</v>
      </c>
      <c r="H620" s="9"/>
      <c r="I620" s="460">
        <f t="shared" si="36"/>
        <v>1.1522633744855966E-2</v>
      </c>
      <c r="J620" s="318">
        <v>5</v>
      </c>
      <c r="K620" s="460">
        <f t="shared" si="37"/>
        <v>2.3045267489711931E-3</v>
      </c>
    </row>
    <row r="621" spans="1:11" x14ac:dyDescent="0.25">
      <c r="A621" s="94">
        <v>17</v>
      </c>
      <c r="B621" s="72"/>
      <c r="C621" s="24" t="s">
        <v>2228</v>
      </c>
      <c r="D621" s="61" t="s">
        <v>28</v>
      </c>
      <c r="E621" s="9" t="s">
        <v>28</v>
      </c>
      <c r="F621" s="9" t="s">
        <v>560</v>
      </c>
      <c r="G621" s="9">
        <v>7</v>
      </c>
      <c r="H621" s="9"/>
      <c r="I621" s="460">
        <f t="shared" si="36"/>
        <v>5.761316872427983E-3</v>
      </c>
      <c r="J621" s="318">
        <v>1</v>
      </c>
      <c r="K621" s="460">
        <f t="shared" si="37"/>
        <v>5.761316872427983E-3</v>
      </c>
    </row>
    <row r="622" spans="1:11" x14ac:dyDescent="0.25">
      <c r="A622" s="21">
        <v>18</v>
      </c>
      <c r="B622" s="70"/>
      <c r="C622" s="16" t="s">
        <v>2229</v>
      </c>
      <c r="D622" s="118"/>
      <c r="E622" s="9" t="s">
        <v>28</v>
      </c>
      <c r="F622" s="9" t="s">
        <v>13</v>
      </c>
      <c r="G622" s="9">
        <v>7</v>
      </c>
      <c r="H622" s="9"/>
      <c r="I622" s="460">
        <f t="shared" si="36"/>
        <v>5.761316872427983E-3</v>
      </c>
      <c r="J622" s="318">
        <v>5</v>
      </c>
      <c r="K622" s="460">
        <f t="shared" si="37"/>
        <v>1.1522633744855966E-3</v>
      </c>
    </row>
    <row r="623" spans="1:11" ht="30" x14ac:dyDescent="0.25">
      <c r="A623" s="94">
        <v>19</v>
      </c>
      <c r="B623" s="72"/>
      <c r="C623" s="24" t="s">
        <v>2230</v>
      </c>
      <c r="D623" s="60"/>
      <c r="E623" s="9" t="s">
        <v>28</v>
      </c>
      <c r="F623" s="9" t="s">
        <v>2231</v>
      </c>
      <c r="G623" s="9">
        <v>1</v>
      </c>
      <c r="H623" s="9"/>
      <c r="I623" s="460">
        <f t="shared" si="36"/>
        <v>8.2304526748971192E-4</v>
      </c>
      <c r="J623" s="318">
        <v>5</v>
      </c>
      <c r="K623" s="460">
        <f t="shared" si="37"/>
        <v>1.6460905349794237E-4</v>
      </c>
    </row>
    <row r="624" spans="1:11" x14ac:dyDescent="0.25">
      <c r="A624" s="94">
        <v>20</v>
      </c>
      <c r="B624" s="72"/>
      <c r="C624" s="24" t="s">
        <v>2232</v>
      </c>
      <c r="D624" s="61" t="s">
        <v>28</v>
      </c>
      <c r="E624" s="9" t="s">
        <v>28</v>
      </c>
      <c r="F624" s="9" t="s">
        <v>65</v>
      </c>
      <c r="G624" s="9">
        <v>5</v>
      </c>
      <c r="H624" s="9"/>
      <c r="I624" s="460">
        <f t="shared" si="36"/>
        <v>4.1152263374485592E-3</v>
      </c>
      <c r="J624" s="318">
        <v>5</v>
      </c>
      <c r="K624" s="460">
        <f t="shared" si="37"/>
        <v>8.2304526748971181E-4</v>
      </c>
    </row>
    <row r="625" spans="1:11" x14ac:dyDescent="0.25">
      <c r="A625" s="94">
        <v>21</v>
      </c>
      <c r="B625" s="72"/>
      <c r="C625" s="24" t="s">
        <v>2233</v>
      </c>
      <c r="D625" s="61" t="s">
        <v>28</v>
      </c>
      <c r="E625" s="9" t="s">
        <v>28</v>
      </c>
      <c r="F625" s="9" t="s">
        <v>65</v>
      </c>
      <c r="G625" s="9">
        <v>15</v>
      </c>
      <c r="H625" s="9"/>
      <c r="I625" s="460">
        <f t="shared" si="36"/>
        <v>1.234567901234568E-2</v>
      </c>
      <c r="J625" s="318">
        <v>5</v>
      </c>
      <c r="K625" s="460">
        <f t="shared" si="37"/>
        <v>2.4691358024691362E-3</v>
      </c>
    </row>
    <row r="626" spans="1:11" x14ac:dyDescent="0.25">
      <c r="A626" s="94">
        <v>22</v>
      </c>
      <c r="B626" s="72"/>
      <c r="C626" s="24" t="s">
        <v>2234</v>
      </c>
      <c r="D626" s="61" t="s">
        <v>28</v>
      </c>
      <c r="E626" s="9" t="s">
        <v>28</v>
      </c>
      <c r="F626" s="9" t="s">
        <v>65</v>
      </c>
      <c r="G626" s="9">
        <v>7</v>
      </c>
      <c r="H626" s="9"/>
      <c r="I626" s="460">
        <f t="shared" si="36"/>
        <v>5.761316872427983E-3</v>
      </c>
      <c r="J626" s="318">
        <v>5</v>
      </c>
      <c r="K626" s="460">
        <f t="shared" si="37"/>
        <v>1.1522633744855966E-3</v>
      </c>
    </row>
    <row r="627" spans="1:11" x14ac:dyDescent="0.25">
      <c r="A627" s="21">
        <v>23</v>
      </c>
      <c r="B627" s="70"/>
      <c r="C627" s="16" t="s">
        <v>2235</v>
      </c>
      <c r="D627" s="118" t="s">
        <v>28</v>
      </c>
      <c r="E627" s="9" t="s">
        <v>28</v>
      </c>
      <c r="F627" s="9" t="s">
        <v>65</v>
      </c>
      <c r="G627" s="9">
        <v>7</v>
      </c>
      <c r="H627" s="9"/>
      <c r="I627" s="460">
        <f t="shared" si="36"/>
        <v>5.761316872427983E-3</v>
      </c>
      <c r="J627" s="318">
        <v>5</v>
      </c>
      <c r="K627" s="460">
        <f t="shared" si="37"/>
        <v>1.1522633744855966E-3</v>
      </c>
    </row>
    <row r="628" spans="1:11" x14ac:dyDescent="0.25">
      <c r="A628" s="94">
        <v>24</v>
      </c>
      <c r="B628" s="72"/>
      <c r="C628" s="24" t="s">
        <v>2236</v>
      </c>
      <c r="D628" s="61" t="s">
        <v>28</v>
      </c>
      <c r="E628" s="9" t="s">
        <v>28</v>
      </c>
      <c r="F628" s="9" t="s">
        <v>65</v>
      </c>
      <c r="G628" s="9">
        <v>7</v>
      </c>
      <c r="H628" s="9"/>
      <c r="I628" s="460">
        <f t="shared" si="36"/>
        <v>5.761316872427983E-3</v>
      </c>
      <c r="J628" s="318">
        <v>5</v>
      </c>
      <c r="K628" s="460">
        <f t="shared" si="37"/>
        <v>1.1522633744855966E-3</v>
      </c>
    </row>
    <row r="629" spans="1:11" x14ac:dyDescent="0.25">
      <c r="A629" s="94">
        <v>25</v>
      </c>
      <c r="B629" s="72"/>
      <c r="C629" s="24" t="s">
        <v>2237</v>
      </c>
      <c r="D629" s="61" t="s">
        <v>28</v>
      </c>
      <c r="E629" s="9" t="s">
        <v>28</v>
      </c>
      <c r="F629" s="9" t="s">
        <v>65</v>
      </c>
      <c r="G629" s="9">
        <v>7</v>
      </c>
      <c r="H629" s="9"/>
      <c r="I629" s="460">
        <f t="shared" si="36"/>
        <v>5.761316872427983E-3</v>
      </c>
      <c r="J629" s="318">
        <v>5</v>
      </c>
      <c r="K629" s="460">
        <f t="shared" si="37"/>
        <v>1.1522633744855966E-3</v>
      </c>
    </row>
    <row r="630" spans="1:11" x14ac:dyDescent="0.25">
      <c r="A630" s="94">
        <v>26</v>
      </c>
      <c r="B630" s="72"/>
      <c r="C630" s="24" t="s">
        <v>2238</v>
      </c>
      <c r="D630" s="61" t="s">
        <v>28</v>
      </c>
      <c r="E630" s="9" t="s">
        <v>28</v>
      </c>
      <c r="F630" s="9" t="s">
        <v>65</v>
      </c>
      <c r="G630" s="9">
        <v>7</v>
      </c>
      <c r="H630" s="9"/>
      <c r="I630" s="460">
        <f t="shared" si="36"/>
        <v>5.761316872427983E-3</v>
      </c>
      <c r="J630" s="318">
        <v>5</v>
      </c>
      <c r="K630" s="460">
        <f t="shared" si="37"/>
        <v>1.1522633744855966E-3</v>
      </c>
    </row>
    <row r="631" spans="1:11" x14ac:dyDescent="0.25">
      <c r="A631" s="94">
        <v>27</v>
      </c>
      <c r="B631" s="72"/>
      <c r="C631" s="24" t="s">
        <v>2239</v>
      </c>
      <c r="D631" s="61" t="s">
        <v>28</v>
      </c>
      <c r="E631" s="9" t="s">
        <v>28</v>
      </c>
      <c r="F631" s="9" t="s">
        <v>65</v>
      </c>
      <c r="G631" s="9">
        <v>7</v>
      </c>
      <c r="H631" s="9"/>
      <c r="I631" s="460">
        <f t="shared" si="36"/>
        <v>5.761316872427983E-3</v>
      </c>
      <c r="J631" s="318">
        <v>1</v>
      </c>
      <c r="K631" s="460">
        <f t="shared" si="37"/>
        <v>5.761316872427983E-3</v>
      </c>
    </row>
    <row r="632" spans="1:11" x14ac:dyDescent="0.25">
      <c r="A632" s="94">
        <v>28</v>
      </c>
      <c r="B632" s="72"/>
      <c r="C632" s="24" t="s">
        <v>2240</v>
      </c>
      <c r="D632" s="61" t="s">
        <v>28</v>
      </c>
      <c r="E632" s="9" t="s">
        <v>28</v>
      </c>
      <c r="F632" s="9" t="s">
        <v>65</v>
      </c>
      <c r="G632" s="9">
        <v>2</v>
      </c>
      <c r="H632" s="9"/>
      <c r="I632" s="460">
        <f t="shared" si="36"/>
        <v>1.6460905349794238E-3</v>
      </c>
      <c r="J632" s="318">
        <v>5</v>
      </c>
      <c r="K632" s="460">
        <f t="shared" si="37"/>
        <v>3.2921810699588475E-4</v>
      </c>
    </row>
    <row r="633" spans="1:11" x14ac:dyDescent="0.25">
      <c r="A633" s="94">
        <v>29</v>
      </c>
      <c r="B633" s="72"/>
      <c r="C633" s="24" t="s">
        <v>1203</v>
      </c>
      <c r="D633" s="61" t="s">
        <v>28</v>
      </c>
      <c r="E633" s="9" t="s">
        <v>28</v>
      </c>
      <c r="F633" s="9" t="s">
        <v>108</v>
      </c>
      <c r="G633" s="9">
        <v>2</v>
      </c>
      <c r="H633" s="9"/>
      <c r="I633" s="460">
        <f t="shared" si="36"/>
        <v>1.6460905349794238E-3</v>
      </c>
      <c r="J633" s="318">
        <v>1</v>
      </c>
      <c r="K633" s="460">
        <f t="shared" si="37"/>
        <v>1.6460905349794238E-3</v>
      </c>
    </row>
    <row r="634" spans="1:11" x14ac:dyDescent="0.25">
      <c r="A634" s="21">
        <v>30</v>
      </c>
      <c r="B634" s="70"/>
      <c r="C634" s="16" t="s">
        <v>2087</v>
      </c>
      <c r="D634" s="118" t="s">
        <v>28</v>
      </c>
      <c r="E634" s="9" t="s">
        <v>28</v>
      </c>
      <c r="F634" s="9" t="s">
        <v>13</v>
      </c>
      <c r="G634" s="9">
        <v>1</v>
      </c>
      <c r="H634" s="9"/>
      <c r="I634" s="460">
        <f t="shared" si="36"/>
        <v>8.2304526748971192E-4</v>
      </c>
      <c r="J634" s="318">
        <v>5</v>
      </c>
      <c r="K634" s="460">
        <f t="shared" si="37"/>
        <v>1.6460905349794237E-4</v>
      </c>
    </row>
    <row r="635" spans="1:11" x14ac:dyDescent="0.25">
      <c r="A635" s="21">
        <v>31</v>
      </c>
      <c r="B635" s="70"/>
      <c r="C635" s="16" t="s">
        <v>2089</v>
      </c>
      <c r="D635" s="118" t="s">
        <v>28</v>
      </c>
      <c r="E635" s="9" t="s">
        <v>28</v>
      </c>
      <c r="F635" s="9" t="s">
        <v>65</v>
      </c>
      <c r="G635" s="9">
        <v>1</v>
      </c>
      <c r="H635" s="9"/>
      <c r="I635" s="460">
        <f t="shared" si="36"/>
        <v>8.2304526748971192E-4</v>
      </c>
      <c r="J635" s="318">
        <v>5</v>
      </c>
      <c r="K635" s="460">
        <f t="shared" si="37"/>
        <v>1.6460905349794237E-4</v>
      </c>
    </row>
    <row r="636" spans="1:11" x14ac:dyDescent="0.25">
      <c r="A636" s="94">
        <v>32</v>
      </c>
      <c r="B636" s="72"/>
      <c r="C636" s="24" t="s">
        <v>2241</v>
      </c>
      <c r="D636" s="61" t="s">
        <v>28</v>
      </c>
      <c r="E636" s="9" t="s">
        <v>28</v>
      </c>
      <c r="F636" s="9" t="s">
        <v>65</v>
      </c>
      <c r="G636" s="9">
        <v>1</v>
      </c>
      <c r="H636" s="9"/>
      <c r="I636" s="460">
        <f t="shared" si="36"/>
        <v>8.2304526748971192E-4</v>
      </c>
      <c r="J636" s="318">
        <v>5</v>
      </c>
      <c r="K636" s="460">
        <f t="shared" si="37"/>
        <v>1.6460905349794237E-4</v>
      </c>
    </row>
    <row r="637" spans="1:11" x14ac:dyDescent="0.25">
      <c r="A637" s="21">
        <v>33</v>
      </c>
      <c r="B637" s="70"/>
      <c r="C637" s="16" t="s">
        <v>2242</v>
      </c>
      <c r="D637" s="118" t="s">
        <v>28</v>
      </c>
      <c r="E637" s="9" t="s">
        <v>28</v>
      </c>
      <c r="F637" s="9" t="s">
        <v>65</v>
      </c>
      <c r="G637" s="9">
        <v>1</v>
      </c>
      <c r="H637" s="9"/>
      <c r="I637" s="460">
        <f t="shared" si="36"/>
        <v>8.2304526748971192E-4</v>
      </c>
      <c r="J637" s="318">
        <v>5</v>
      </c>
      <c r="K637" s="460">
        <f t="shared" si="37"/>
        <v>1.6460905349794237E-4</v>
      </c>
    </row>
    <row r="638" spans="1:11" x14ac:dyDescent="0.25">
      <c r="A638" s="94">
        <v>34</v>
      </c>
      <c r="B638" s="72"/>
      <c r="C638" s="24" t="s">
        <v>2243</v>
      </c>
      <c r="D638" s="61" t="s">
        <v>28</v>
      </c>
      <c r="E638" s="9" t="s">
        <v>28</v>
      </c>
      <c r="F638" s="9" t="s">
        <v>65</v>
      </c>
      <c r="G638" s="9">
        <v>7</v>
      </c>
      <c r="H638" s="9"/>
      <c r="I638" s="460">
        <f t="shared" si="36"/>
        <v>5.761316872427983E-3</v>
      </c>
      <c r="J638" s="318">
        <v>5</v>
      </c>
      <c r="K638" s="460">
        <f t="shared" si="37"/>
        <v>1.1522633744855966E-3</v>
      </c>
    </row>
    <row r="639" spans="1:11" x14ac:dyDescent="0.25">
      <c r="A639" s="94">
        <v>35</v>
      </c>
      <c r="B639" s="72"/>
      <c r="C639" s="24" t="s">
        <v>2244</v>
      </c>
      <c r="D639" s="61" t="s">
        <v>28</v>
      </c>
      <c r="E639" s="9" t="s">
        <v>28</v>
      </c>
      <c r="F639" s="9" t="s">
        <v>65</v>
      </c>
      <c r="G639" s="9">
        <v>7</v>
      </c>
      <c r="H639" s="9"/>
      <c r="I639" s="460">
        <f t="shared" si="36"/>
        <v>5.761316872427983E-3</v>
      </c>
      <c r="J639" s="318">
        <v>5</v>
      </c>
      <c r="K639" s="460">
        <f t="shared" si="37"/>
        <v>1.1522633744855966E-3</v>
      </c>
    </row>
    <row r="640" spans="1:11" x14ac:dyDescent="0.25">
      <c r="A640" s="21">
        <v>36</v>
      </c>
      <c r="B640" s="70"/>
      <c r="C640" s="16" t="s">
        <v>147</v>
      </c>
      <c r="D640" s="118" t="s">
        <v>28</v>
      </c>
      <c r="E640" s="9"/>
      <c r="F640" s="9" t="s">
        <v>13</v>
      </c>
      <c r="G640" s="9">
        <v>1</v>
      </c>
      <c r="H640" s="9"/>
      <c r="I640" s="460">
        <f t="shared" si="36"/>
        <v>8.2304526748971192E-4</v>
      </c>
      <c r="J640" s="318">
        <v>5</v>
      </c>
      <c r="K640" s="460">
        <f t="shared" si="37"/>
        <v>1.6460905349794237E-4</v>
      </c>
    </row>
    <row r="641" spans="1:11" x14ac:dyDescent="0.25">
      <c r="A641" s="21">
        <v>37</v>
      </c>
      <c r="B641" s="70"/>
      <c r="C641" s="16" t="s">
        <v>1185</v>
      </c>
      <c r="D641" s="118" t="s">
        <v>28</v>
      </c>
      <c r="E641" s="9" t="s">
        <v>28</v>
      </c>
      <c r="F641" s="9" t="s">
        <v>1499</v>
      </c>
      <c r="G641" s="9">
        <v>1</v>
      </c>
      <c r="H641" s="9"/>
      <c r="I641" s="460">
        <f t="shared" si="36"/>
        <v>8.2304526748971192E-4</v>
      </c>
      <c r="J641" s="318">
        <v>5</v>
      </c>
      <c r="K641" s="460">
        <f t="shared" si="37"/>
        <v>1.6460905349794237E-4</v>
      </c>
    </row>
    <row r="642" spans="1:11" x14ac:dyDescent="0.25">
      <c r="A642" s="38" t="s">
        <v>66</v>
      </c>
      <c r="B642" s="347" t="s">
        <v>23</v>
      </c>
      <c r="C642" s="8"/>
      <c r="D642" s="108"/>
      <c r="E642" s="3"/>
      <c r="F642" s="3"/>
      <c r="G642" s="3"/>
      <c r="H642" s="9"/>
      <c r="I642" s="460"/>
      <c r="J642" s="318"/>
      <c r="K642" s="460"/>
    </row>
    <row r="643" spans="1:11" x14ac:dyDescent="0.25">
      <c r="A643" s="38" t="s">
        <v>40</v>
      </c>
      <c r="B643" s="347" t="s">
        <v>162</v>
      </c>
      <c r="C643" s="8"/>
      <c r="D643" s="108"/>
      <c r="E643" s="3"/>
      <c r="F643" s="3"/>
      <c r="G643" s="3"/>
      <c r="H643" s="9"/>
      <c r="I643" s="460"/>
      <c r="J643" s="318"/>
      <c r="K643" s="460"/>
    </row>
    <row r="644" spans="1:11" x14ac:dyDescent="0.25">
      <c r="A644" s="94"/>
      <c r="B644" s="347" t="s">
        <v>2245</v>
      </c>
      <c r="C644" s="8"/>
      <c r="D644" s="108"/>
      <c r="E644" s="3"/>
      <c r="F644" s="3"/>
      <c r="G644" s="3"/>
      <c r="H644" s="9"/>
      <c r="I644" s="460"/>
      <c r="J644" s="318"/>
      <c r="K644" s="460"/>
    </row>
    <row r="645" spans="1:11" x14ac:dyDescent="0.25">
      <c r="A645" s="94"/>
      <c r="B645" s="347" t="s">
        <v>2246</v>
      </c>
      <c r="C645" s="8"/>
      <c r="D645" s="108"/>
      <c r="E645" s="3"/>
      <c r="F645" s="3"/>
      <c r="G645" s="3"/>
      <c r="H645" s="9"/>
      <c r="I645" s="460"/>
      <c r="J645" s="318"/>
      <c r="K645" s="460"/>
    </row>
    <row r="646" spans="1:11" x14ac:dyDescent="0.25">
      <c r="A646" s="94">
        <v>1</v>
      </c>
      <c r="B646" s="72"/>
      <c r="C646" s="24" t="s">
        <v>2247</v>
      </c>
      <c r="D646" s="61" t="s">
        <v>28</v>
      </c>
      <c r="E646" s="9" t="s">
        <v>28</v>
      </c>
      <c r="F646" s="9" t="s">
        <v>350</v>
      </c>
      <c r="G646" s="9" t="s">
        <v>620</v>
      </c>
      <c r="H646" s="9"/>
      <c r="I646" s="460">
        <f>3/9/45</f>
        <v>7.4074074074074068E-3</v>
      </c>
      <c r="J646" s="318">
        <v>5</v>
      </c>
      <c r="K646" s="460">
        <f t="shared" ref="K646:K708" si="38">I646/J646</f>
        <v>1.4814814814814814E-3</v>
      </c>
    </row>
    <row r="647" spans="1:11" x14ac:dyDescent="0.25">
      <c r="A647" s="94"/>
      <c r="B647" s="347" t="s">
        <v>2248</v>
      </c>
      <c r="C647" s="8"/>
      <c r="D647" s="108"/>
      <c r="E647" s="3"/>
      <c r="F647" s="3"/>
      <c r="G647" s="3"/>
      <c r="H647" s="9"/>
      <c r="I647" s="460"/>
      <c r="J647" s="318"/>
      <c r="K647" s="460"/>
    </row>
    <row r="648" spans="1:11" ht="30" x14ac:dyDescent="0.25">
      <c r="A648" s="21">
        <v>2</v>
      </c>
      <c r="B648" s="73" t="s">
        <v>2249</v>
      </c>
      <c r="C648" s="16" t="s">
        <v>2250</v>
      </c>
      <c r="D648" s="118" t="s">
        <v>28</v>
      </c>
      <c r="E648" s="9" t="s">
        <v>28</v>
      </c>
      <c r="F648" s="9" t="s">
        <v>2251</v>
      </c>
      <c r="G648" s="9" t="s">
        <v>620</v>
      </c>
      <c r="H648" s="9"/>
      <c r="I648" s="460">
        <f t="shared" ref="I648:I690" si="39">3/9/45</f>
        <v>7.4074074074074068E-3</v>
      </c>
      <c r="J648" s="318">
        <v>5</v>
      </c>
      <c r="K648" s="460">
        <f t="shared" si="38"/>
        <v>1.4814814814814814E-3</v>
      </c>
    </row>
    <row r="649" spans="1:11" ht="30" x14ac:dyDescent="0.25">
      <c r="A649" s="21">
        <v>3</v>
      </c>
      <c r="B649" s="73" t="s">
        <v>2252</v>
      </c>
      <c r="C649" s="16" t="s">
        <v>2253</v>
      </c>
      <c r="D649" s="118" t="s">
        <v>28</v>
      </c>
      <c r="E649" s="9" t="s">
        <v>28</v>
      </c>
      <c r="F649" s="9" t="s">
        <v>1924</v>
      </c>
      <c r="G649" s="9" t="s">
        <v>620</v>
      </c>
      <c r="H649" s="9"/>
      <c r="I649" s="460">
        <f t="shared" si="39"/>
        <v>7.4074074074074068E-3</v>
      </c>
      <c r="J649" s="318">
        <v>5</v>
      </c>
      <c r="K649" s="460">
        <f t="shared" si="38"/>
        <v>1.4814814814814814E-3</v>
      </c>
    </row>
    <row r="650" spans="1:11" x14ac:dyDescent="0.25">
      <c r="A650" s="21">
        <v>4</v>
      </c>
      <c r="B650" s="73" t="s">
        <v>2254</v>
      </c>
      <c r="C650" s="16" t="s">
        <v>2255</v>
      </c>
      <c r="D650" s="118" t="s">
        <v>28</v>
      </c>
      <c r="E650" s="9" t="s">
        <v>28</v>
      </c>
      <c r="F650" s="9" t="s">
        <v>1924</v>
      </c>
      <c r="G650" s="9" t="s">
        <v>620</v>
      </c>
      <c r="H650" s="9"/>
      <c r="I650" s="460">
        <f t="shared" si="39"/>
        <v>7.4074074074074068E-3</v>
      </c>
      <c r="J650" s="318">
        <v>5</v>
      </c>
      <c r="K650" s="460">
        <f t="shared" si="38"/>
        <v>1.4814814814814814E-3</v>
      </c>
    </row>
    <row r="651" spans="1:11" x14ac:dyDescent="0.25">
      <c r="A651" s="21">
        <v>5</v>
      </c>
      <c r="B651" s="70"/>
      <c r="C651" s="16" t="s">
        <v>1317</v>
      </c>
      <c r="D651" s="118" t="s">
        <v>28</v>
      </c>
      <c r="E651" s="9" t="s">
        <v>28</v>
      </c>
      <c r="F651" s="9" t="s">
        <v>1924</v>
      </c>
      <c r="G651" s="9" t="s">
        <v>620</v>
      </c>
      <c r="H651" s="9"/>
      <c r="I651" s="460">
        <f t="shared" si="39"/>
        <v>7.4074074074074068E-3</v>
      </c>
      <c r="J651" s="318">
        <v>5</v>
      </c>
      <c r="K651" s="460">
        <f t="shared" si="38"/>
        <v>1.4814814814814814E-3</v>
      </c>
    </row>
    <row r="652" spans="1:11" x14ac:dyDescent="0.25">
      <c r="A652" s="94"/>
      <c r="B652" s="347" t="s">
        <v>2256</v>
      </c>
      <c r="C652" s="8"/>
      <c r="D652" s="108"/>
      <c r="E652" s="3"/>
      <c r="F652" s="3"/>
      <c r="G652" s="3"/>
      <c r="H652" s="9"/>
      <c r="I652" s="460"/>
      <c r="J652" s="318"/>
      <c r="K652" s="460"/>
    </row>
    <row r="653" spans="1:11" x14ac:dyDescent="0.25">
      <c r="A653" s="21">
        <v>6</v>
      </c>
      <c r="B653" s="73" t="s">
        <v>2257</v>
      </c>
      <c r="C653" s="16" t="s">
        <v>2258</v>
      </c>
      <c r="D653" s="118" t="s">
        <v>28</v>
      </c>
      <c r="E653" s="9" t="s">
        <v>28</v>
      </c>
      <c r="F653" s="9" t="s">
        <v>1924</v>
      </c>
      <c r="G653" s="9" t="s">
        <v>620</v>
      </c>
      <c r="H653" s="9"/>
      <c r="I653" s="460">
        <f t="shared" si="39"/>
        <v>7.4074074074074068E-3</v>
      </c>
      <c r="J653" s="318">
        <v>5</v>
      </c>
      <c r="K653" s="460">
        <f t="shared" si="38"/>
        <v>1.4814814814814814E-3</v>
      </c>
    </row>
    <row r="654" spans="1:11" x14ac:dyDescent="0.25">
      <c r="A654" s="21">
        <v>7</v>
      </c>
      <c r="B654" s="70"/>
      <c r="C654" s="16" t="s">
        <v>2259</v>
      </c>
      <c r="D654" s="118" t="s">
        <v>28</v>
      </c>
      <c r="E654" s="9" t="s">
        <v>28</v>
      </c>
      <c r="F654" s="9" t="s">
        <v>1924</v>
      </c>
      <c r="G654" s="9" t="s">
        <v>620</v>
      </c>
      <c r="H654" s="9"/>
      <c r="I654" s="460">
        <f t="shared" si="39"/>
        <v>7.4074074074074068E-3</v>
      </c>
      <c r="J654" s="318">
        <v>5</v>
      </c>
      <c r="K654" s="460">
        <f t="shared" si="38"/>
        <v>1.4814814814814814E-3</v>
      </c>
    </row>
    <row r="655" spans="1:11" x14ac:dyDescent="0.25">
      <c r="A655" s="94"/>
      <c r="B655" s="347" t="s">
        <v>2260</v>
      </c>
      <c r="C655" s="8"/>
      <c r="D655" s="108"/>
      <c r="E655" s="3"/>
      <c r="F655" s="3"/>
      <c r="G655" s="3"/>
      <c r="H655" s="9"/>
      <c r="I655" s="460"/>
      <c r="J655" s="318"/>
      <c r="K655" s="460"/>
    </row>
    <row r="656" spans="1:11" x14ac:dyDescent="0.25">
      <c r="A656" s="94"/>
      <c r="B656" s="347" t="s">
        <v>2261</v>
      </c>
      <c r="C656" s="8"/>
      <c r="D656" s="108"/>
      <c r="E656" s="3"/>
      <c r="F656" s="3"/>
      <c r="G656" s="3"/>
      <c r="H656" s="9"/>
      <c r="I656" s="460"/>
      <c r="J656" s="318"/>
      <c r="K656" s="460"/>
    </row>
    <row r="657" spans="1:11" ht="30" x14ac:dyDescent="0.25">
      <c r="A657" s="21">
        <v>8</v>
      </c>
      <c r="B657" s="73" t="s">
        <v>2262</v>
      </c>
      <c r="C657" s="16" t="s">
        <v>2263</v>
      </c>
      <c r="D657" s="119"/>
      <c r="E657" s="9" t="s">
        <v>28</v>
      </c>
      <c r="F657" s="9" t="s">
        <v>350</v>
      </c>
      <c r="G657" s="9" t="s">
        <v>620</v>
      </c>
      <c r="H657" s="9"/>
      <c r="I657" s="460">
        <f t="shared" si="39"/>
        <v>7.4074074074074068E-3</v>
      </c>
      <c r="J657" s="318">
        <v>5</v>
      </c>
      <c r="K657" s="460">
        <f t="shared" si="38"/>
        <v>1.4814814814814814E-3</v>
      </c>
    </row>
    <row r="658" spans="1:11" x14ac:dyDescent="0.25">
      <c r="A658" s="94"/>
      <c r="B658" s="347" t="s">
        <v>2264</v>
      </c>
      <c r="C658" s="8"/>
      <c r="D658" s="108"/>
      <c r="E658" s="3"/>
      <c r="F658" s="3"/>
      <c r="G658" s="3"/>
      <c r="H658" s="9"/>
      <c r="I658" s="460"/>
      <c r="J658" s="318"/>
      <c r="K658" s="460"/>
    </row>
    <row r="659" spans="1:11" x14ac:dyDescent="0.25">
      <c r="A659" s="94">
        <v>9</v>
      </c>
      <c r="B659" s="72" t="s">
        <v>2265</v>
      </c>
      <c r="C659" s="24" t="s">
        <v>2266</v>
      </c>
      <c r="D659" s="61" t="s">
        <v>28</v>
      </c>
      <c r="E659" s="9" t="s">
        <v>28</v>
      </c>
      <c r="F659" s="9" t="s">
        <v>1924</v>
      </c>
      <c r="G659" s="9" t="s">
        <v>620</v>
      </c>
      <c r="H659" s="9"/>
      <c r="I659" s="460">
        <f t="shared" si="39"/>
        <v>7.4074074074074068E-3</v>
      </c>
      <c r="J659" s="318">
        <v>5</v>
      </c>
      <c r="K659" s="460">
        <f t="shared" si="38"/>
        <v>1.4814814814814814E-3</v>
      </c>
    </row>
    <row r="660" spans="1:11" x14ac:dyDescent="0.25">
      <c r="A660" s="94"/>
      <c r="B660" s="347" t="s">
        <v>2267</v>
      </c>
      <c r="C660" s="8"/>
      <c r="D660" s="108"/>
      <c r="E660" s="3"/>
      <c r="F660" s="3"/>
      <c r="G660" s="3"/>
      <c r="H660" s="9"/>
      <c r="I660" s="460"/>
      <c r="J660" s="318"/>
      <c r="K660" s="460"/>
    </row>
    <row r="661" spans="1:11" x14ac:dyDescent="0.25">
      <c r="A661" s="21">
        <v>10</v>
      </c>
      <c r="B661" s="73" t="s">
        <v>2268</v>
      </c>
      <c r="C661" s="16" t="s">
        <v>2269</v>
      </c>
      <c r="D661" s="118" t="s">
        <v>28</v>
      </c>
      <c r="E661" s="9" t="s">
        <v>28</v>
      </c>
      <c r="F661" s="9" t="s">
        <v>1924</v>
      </c>
      <c r="G661" s="9" t="s">
        <v>620</v>
      </c>
      <c r="H661" s="9"/>
      <c r="I661" s="460">
        <f t="shared" si="39"/>
        <v>7.4074074074074068E-3</v>
      </c>
      <c r="J661" s="318">
        <v>5</v>
      </c>
      <c r="K661" s="460">
        <f t="shared" si="38"/>
        <v>1.4814814814814814E-3</v>
      </c>
    </row>
    <row r="662" spans="1:11" x14ac:dyDescent="0.25">
      <c r="A662" s="94"/>
      <c r="B662" s="347" t="s">
        <v>2270</v>
      </c>
      <c r="C662" s="8"/>
      <c r="D662" s="108"/>
      <c r="E662" s="3"/>
      <c r="F662" s="3"/>
      <c r="G662" s="3"/>
      <c r="H662" s="9"/>
      <c r="I662" s="460"/>
      <c r="J662" s="318"/>
      <c r="K662" s="460"/>
    </row>
    <row r="663" spans="1:11" x14ac:dyDescent="0.25">
      <c r="A663" s="94">
        <v>11</v>
      </c>
      <c r="B663" s="72" t="s">
        <v>2271</v>
      </c>
      <c r="C663" s="24" t="s">
        <v>2272</v>
      </c>
      <c r="D663" s="61" t="s">
        <v>28</v>
      </c>
      <c r="E663" s="9" t="s">
        <v>28</v>
      </c>
      <c r="F663" s="9" t="s">
        <v>1924</v>
      </c>
      <c r="G663" s="9" t="s">
        <v>620</v>
      </c>
      <c r="H663" s="9"/>
      <c r="I663" s="460">
        <f t="shared" si="39"/>
        <v>7.4074074074074068E-3</v>
      </c>
      <c r="J663" s="318">
        <v>5</v>
      </c>
      <c r="K663" s="460">
        <f t="shared" si="38"/>
        <v>1.4814814814814814E-3</v>
      </c>
    </row>
    <row r="664" spans="1:11" x14ac:dyDescent="0.25">
      <c r="A664" s="94"/>
      <c r="B664" s="347" t="s">
        <v>2273</v>
      </c>
      <c r="C664" s="8"/>
      <c r="D664" s="108"/>
      <c r="E664" s="3"/>
      <c r="F664" s="3"/>
      <c r="G664" s="3"/>
      <c r="H664" s="9"/>
      <c r="I664" s="460"/>
      <c r="J664" s="318"/>
      <c r="K664" s="460"/>
    </row>
    <row r="665" spans="1:11" x14ac:dyDescent="0.25">
      <c r="A665" s="94">
        <v>12</v>
      </c>
      <c r="B665" s="72"/>
      <c r="C665" s="24" t="s">
        <v>2274</v>
      </c>
      <c r="D665" s="61" t="s">
        <v>28</v>
      </c>
      <c r="E665" s="9" t="s">
        <v>28</v>
      </c>
      <c r="F665" s="9" t="s">
        <v>350</v>
      </c>
      <c r="G665" s="9" t="s">
        <v>620</v>
      </c>
      <c r="H665" s="9"/>
      <c r="I665" s="460">
        <f t="shared" si="39"/>
        <v>7.4074074074074068E-3</v>
      </c>
      <c r="J665" s="318">
        <v>5</v>
      </c>
      <c r="K665" s="460">
        <f t="shared" si="38"/>
        <v>1.4814814814814814E-3</v>
      </c>
    </row>
    <row r="666" spans="1:11" x14ac:dyDescent="0.25">
      <c r="A666" s="23"/>
      <c r="B666" s="347" t="s">
        <v>2275</v>
      </c>
      <c r="C666" s="8"/>
      <c r="D666" s="108"/>
      <c r="E666" s="3"/>
      <c r="F666" s="3"/>
      <c r="G666" s="3"/>
      <c r="H666" s="9"/>
      <c r="I666" s="460"/>
      <c r="J666" s="318"/>
      <c r="K666" s="460"/>
    </row>
    <row r="667" spans="1:11" ht="30" x14ac:dyDescent="0.25">
      <c r="A667" s="21">
        <v>13</v>
      </c>
      <c r="B667" s="73" t="s">
        <v>2276</v>
      </c>
      <c r="C667" s="16" t="s">
        <v>2277</v>
      </c>
      <c r="D667" s="118" t="s">
        <v>2278</v>
      </c>
      <c r="E667" s="9" t="s">
        <v>28</v>
      </c>
      <c r="F667" s="9" t="s">
        <v>1924</v>
      </c>
      <c r="G667" s="9" t="s">
        <v>620</v>
      </c>
      <c r="H667" s="9"/>
      <c r="I667" s="460">
        <f t="shared" si="39"/>
        <v>7.4074074074074068E-3</v>
      </c>
      <c r="J667" s="318">
        <v>5</v>
      </c>
      <c r="K667" s="460">
        <f t="shared" si="38"/>
        <v>1.4814814814814814E-3</v>
      </c>
    </row>
    <row r="668" spans="1:11" x14ac:dyDescent="0.25">
      <c r="A668" s="94"/>
      <c r="B668" s="347" t="s">
        <v>2279</v>
      </c>
      <c r="C668" s="8"/>
      <c r="D668" s="108"/>
      <c r="E668" s="3"/>
      <c r="F668" s="3"/>
      <c r="G668" s="3"/>
      <c r="H668" s="9"/>
      <c r="I668" s="460"/>
      <c r="J668" s="318"/>
      <c r="K668" s="460"/>
    </row>
    <row r="669" spans="1:11" x14ac:dyDescent="0.25">
      <c r="A669" s="94"/>
      <c r="B669" s="347" t="s">
        <v>2280</v>
      </c>
      <c r="C669" s="8"/>
      <c r="D669" s="108"/>
      <c r="E669" s="3"/>
      <c r="F669" s="3"/>
      <c r="G669" s="3"/>
      <c r="H669" s="9"/>
      <c r="I669" s="460"/>
      <c r="J669" s="318"/>
      <c r="K669" s="460"/>
    </row>
    <row r="670" spans="1:11" x14ac:dyDescent="0.25">
      <c r="A670" s="21">
        <v>14</v>
      </c>
      <c r="B670" s="72"/>
      <c r="C670" s="16" t="s">
        <v>2282</v>
      </c>
      <c r="D670" s="118" t="s">
        <v>28</v>
      </c>
      <c r="E670" s="9" t="s">
        <v>28</v>
      </c>
      <c r="F670" s="9" t="s">
        <v>350</v>
      </c>
      <c r="G670" s="9" t="s">
        <v>620</v>
      </c>
      <c r="H670" s="9"/>
      <c r="I670" s="460">
        <f t="shared" si="39"/>
        <v>7.4074074074074068E-3</v>
      </c>
      <c r="J670" s="318">
        <v>5</v>
      </c>
      <c r="K670" s="460">
        <f t="shared" si="38"/>
        <v>1.4814814814814814E-3</v>
      </c>
    </row>
    <row r="671" spans="1:11" x14ac:dyDescent="0.25">
      <c r="A671" s="23"/>
      <c r="B671" s="72" t="s">
        <v>2281</v>
      </c>
      <c r="C671" s="18"/>
      <c r="D671" s="120"/>
      <c r="E671" s="9"/>
      <c r="F671" s="9"/>
      <c r="G671" s="9"/>
      <c r="H671" s="9"/>
      <c r="I671" s="460"/>
      <c r="J671" s="318"/>
      <c r="K671" s="460"/>
    </row>
    <row r="672" spans="1:11" x14ac:dyDescent="0.25">
      <c r="A672" s="94">
        <v>15</v>
      </c>
      <c r="B672" s="72"/>
      <c r="C672" s="24" t="s">
        <v>2283</v>
      </c>
      <c r="D672" s="61" t="s">
        <v>28</v>
      </c>
      <c r="E672" s="9" t="s">
        <v>28</v>
      </c>
      <c r="F672" s="9" t="s">
        <v>1924</v>
      </c>
      <c r="G672" s="9" t="s">
        <v>620</v>
      </c>
      <c r="H672" s="9"/>
      <c r="I672" s="460">
        <f t="shared" si="39"/>
        <v>7.4074074074074068E-3</v>
      </c>
      <c r="J672" s="318">
        <v>5</v>
      </c>
      <c r="K672" s="460">
        <f t="shared" si="38"/>
        <v>1.4814814814814814E-3</v>
      </c>
    </row>
    <row r="673" spans="1:11" x14ac:dyDescent="0.25">
      <c r="A673" s="21">
        <v>16</v>
      </c>
      <c r="B673" s="72"/>
      <c r="C673" s="16" t="s">
        <v>2284</v>
      </c>
      <c r="D673" s="118" t="s">
        <v>28</v>
      </c>
      <c r="E673" s="9" t="s">
        <v>28</v>
      </c>
      <c r="F673" s="9" t="s">
        <v>1924</v>
      </c>
      <c r="G673" s="9" t="s">
        <v>620</v>
      </c>
      <c r="H673" s="9"/>
      <c r="I673" s="460">
        <f t="shared" si="39"/>
        <v>7.4074074074074068E-3</v>
      </c>
      <c r="J673" s="318">
        <v>5</v>
      </c>
      <c r="K673" s="460">
        <f t="shared" si="38"/>
        <v>1.4814814814814814E-3</v>
      </c>
    </row>
    <row r="674" spans="1:11" x14ac:dyDescent="0.25">
      <c r="A674" s="21">
        <v>17</v>
      </c>
      <c r="B674" s="70" t="s">
        <v>1315</v>
      </c>
      <c r="C674" s="16" t="s">
        <v>2285</v>
      </c>
      <c r="D674" s="118" t="s">
        <v>28</v>
      </c>
      <c r="E674" s="9" t="s">
        <v>28</v>
      </c>
      <c r="F674" s="9" t="s">
        <v>350</v>
      </c>
      <c r="G674" s="9" t="s">
        <v>620</v>
      </c>
      <c r="H674" s="9"/>
      <c r="I674" s="460">
        <f t="shared" si="39"/>
        <v>7.4074074074074068E-3</v>
      </c>
      <c r="J674" s="318">
        <v>5</v>
      </c>
      <c r="K674" s="460">
        <f t="shared" si="38"/>
        <v>1.4814814814814814E-3</v>
      </c>
    </row>
    <row r="675" spans="1:11" x14ac:dyDescent="0.25">
      <c r="A675" s="94"/>
      <c r="B675" s="347" t="s">
        <v>2286</v>
      </c>
      <c r="C675" s="8"/>
      <c r="D675" s="108"/>
      <c r="E675" s="3"/>
      <c r="F675" s="3"/>
      <c r="G675" s="3"/>
      <c r="H675" s="9"/>
      <c r="I675" s="460"/>
      <c r="J675" s="318"/>
      <c r="K675" s="460"/>
    </row>
    <row r="676" spans="1:11" x14ac:dyDescent="0.25">
      <c r="A676" s="21">
        <v>18</v>
      </c>
      <c r="B676" s="70"/>
      <c r="C676" s="16" t="s">
        <v>2287</v>
      </c>
      <c r="D676" s="118" t="s">
        <v>28</v>
      </c>
      <c r="E676" s="9" t="s">
        <v>28</v>
      </c>
      <c r="F676" s="9" t="s">
        <v>350</v>
      </c>
      <c r="G676" s="9" t="s">
        <v>620</v>
      </c>
      <c r="H676" s="9"/>
      <c r="I676" s="460">
        <f t="shared" si="39"/>
        <v>7.4074074074074068E-3</v>
      </c>
      <c r="J676" s="318">
        <v>5</v>
      </c>
      <c r="K676" s="460">
        <f t="shared" si="38"/>
        <v>1.4814814814814814E-3</v>
      </c>
    </row>
    <row r="677" spans="1:11" x14ac:dyDescent="0.25">
      <c r="A677" s="21"/>
      <c r="B677" s="78" t="s">
        <v>2771</v>
      </c>
      <c r="C677" s="35"/>
      <c r="D677" s="114"/>
      <c r="E677" s="116"/>
      <c r="F677" s="116"/>
      <c r="G677" s="116"/>
      <c r="H677" s="116"/>
      <c r="I677" s="460"/>
      <c r="J677" s="318"/>
      <c r="K677" s="460"/>
    </row>
    <row r="678" spans="1:11" ht="18" x14ac:dyDescent="0.25">
      <c r="A678" s="22"/>
      <c r="B678" s="76" t="s">
        <v>2792</v>
      </c>
      <c r="C678" s="30"/>
      <c r="D678" s="111"/>
      <c r="E678" s="117"/>
      <c r="F678" s="117"/>
      <c r="G678" s="117"/>
      <c r="H678" s="117"/>
      <c r="I678" s="460"/>
      <c r="J678" s="318"/>
      <c r="K678" s="460"/>
    </row>
    <row r="679" spans="1:11" x14ac:dyDescent="0.25">
      <c r="A679" s="22"/>
      <c r="B679" s="76" t="s">
        <v>2288</v>
      </c>
      <c r="C679" s="30"/>
      <c r="D679" s="111"/>
      <c r="E679" s="117"/>
      <c r="F679" s="117"/>
      <c r="G679" s="117"/>
      <c r="H679" s="117"/>
      <c r="I679" s="460"/>
      <c r="J679" s="318"/>
      <c r="K679" s="460"/>
    </row>
    <row r="680" spans="1:11" x14ac:dyDescent="0.25">
      <c r="A680" s="23"/>
      <c r="B680" s="76" t="s">
        <v>2289</v>
      </c>
      <c r="C680" s="30"/>
      <c r="D680" s="111"/>
      <c r="E680" s="117"/>
      <c r="F680" s="117"/>
      <c r="G680" s="117"/>
      <c r="H680" s="117"/>
      <c r="I680" s="460"/>
      <c r="J680" s="318"/>
      <c r="K680" s="460"/>
    </row>
    <row r="681" spans="1:11" x14ac:dyDescent="0.25">
      <c r="A681" s="38" t="s">
        <v>50</v>
      </c>
      <c r="B681" s="347" t="s">
        <v>329</v>
      </c>
      <c r="C681" s="8"/>
      <c r="D681" s="108"/>
      <c r="E681" s="3"/>
      <c r="F681" s="3"/>
      <c r="G681" s="3"/>
      <c r="H681" s="9"/>
      <c r="I681" s="460"/>
      <c r="J681" s="318"/>
      <c r="K681" s="460"/>
    </row>
    <row r="682" spans="1:11" x14ac:dyDescent="0.25">
      <c r="A682" s="94"/>
      <c r="B682" s="347" t="s">
        <v>2245</v>
      </c>
      <c r="C682" s="8"/>
      <c r="D682" s="108"/>
      <c r="E682" s="3"/>
      <c r="F682" s="3"/>
      <c r="G682" s="3"/>
      <c r="H682" s="9"/>
      <c r="I682" s="460"/>
      <c r="J682" s="318"/>
      <c r="K682" s="460"/>
    </row>
    <row r="683" spans="1:11" x14ac:dyDescent="0.25">
      <c r="A683" s="94"/>
      <c r="B683" s="347" t="s">
        <v>2249</v>
      </c>
      <c r="C683" s="8"/>
      <c r="D683" s="108"/>
      <c r="E683" s="3"/>
      <c r="F683" s="3"/>
      <c r="G683" s="3"/>
      <c r="H683" s="9"/>
      <c r="I683" s="460"/>
      <c r="J683" s="318"/>
      <c r="K683" s="460"/>
    </row>
    <row r="684" spans="1:11" ht="30" customHeight="1" x14ac:dyDescent="0.25">
      <c r="A684" s="94">
        <v>1</v>
      </c>
      <c r="B684" s="72"/>
      <c r="C684" s="24" t="s">
        <v>2290</v>
      </c>
      <c r="D684" s="61" t="s">
        <v>28</v>
      </c>
      <c r="E684" s="9" t="s">
        <v>28</v>
      </c>
      <c r="F684" s="9" t="s">
        <v>13</v>
      </c>
      <c r="G684" s="9" t="s">
        <v>620</v>
      </c>
      <c r="H684" s="9"/>
      <c r="I684" s="460">
        <f t="shared" si="39"/>
        <v>7.4074074074074068E-3</v>
      </c>
      <c r="J684" s="318">
        <v>5</v>
      </c>
      <c r="K684" s="460">
        <f t="shared" si="38"/>
        <v>1.4814814814814814E-3</v>
      </c>
    </row>
    <row r="685" spans="1:11" x14ac:dyDescent="0.25">
      <c r="A685" s="94"/>
      <c r="B685" s="347" t="s">
        <v>2260</v>
      </c>
      <c r="C685" s="8"/>
      <c r="D685" s="108"/>
      <c r="E685" s="3"/>
      <c r="F685" s="3"/>
      <c r="G685" s="3"/>
      <c r="H685" s="3"/>
      <c r="I685" s="460"/>
      <c r="J685" s="318"/>
      <c r="K685" s="460"/>
    </row>
    <row r="686" spans="1:11" x14ac:dyDescent="0.25">
      <c r="A686" s="94"/>
      <c r="B686" s="347" t="s">
        <v>2271</v>
      </c>
      <c r="C686" s="8"/>
      <c r="D686" s="108"/>
      <c r="E686" s="3"/>
      <c r="F686" s="3"/>
      <c r="G686" s="3"/>
      <c r="H686" s="3"/>
      <c r="I686" s="460"/>
      <c r="J686" s="318"/>
      <c r="K686" s="460"/>
    </row>
    <row r="687" spans="1:11" x14ac:dyDescent="0.25">
      <c r="A687" s="21">
        <v>2</v>
      </c>
      <c r="B687" s="70"/>
      <c r="C687" s="16" t="s">
        <v>2291</v>
      </c>
      <c r="D687" s="118" t="s">
        <v>28</v>
      </c>
      <c r="E687" s="9" t="s">
        <v>28</v>
      </c>
      <c r="F687" s="9" t="s">
        <v>65</v>
      </c>
      <c r="G687" s="9" t="s">
        <v>620</v>
      </c>
      <c r="H687" s="9"/>
      <c r="I687" s="460">
        <f t="shared" si="39"/>
        <v>7.4074074074074068E-3</v>
      </c>
      <c r="J687" s="318">
        <v>5</v>
      </c>
      <c r="K687" s="460">
        <f t="shared" si="38"/>
        <v>1.4814814814814814E-3</v>
      </c>
    </row>
    <row r="688" spans="1:11" x14ac:dyDescent="0.25">
      <c r="A688" s="94"/>
      <c r="B688" s="347" t="s">
        <v>2279</v>
      </c>
      <c r="C688" s="8"/>
      <c r="D688" s="108"/>
      <c r="E688" s="3"/>
      <c r="F688" s="3"/>
      <c r="G688" s="3"/>
      <c r="H688" s="9"/>
      <c r="I688" s="460"/>
      <c r="J688" s="318"/>
      <c r="K688" s="460"/>
    </row>
    <row r="689" spans="1:11" x14ac:dyDescent="0.25">
      <c r="A689" s="28"/>
      <c r="B689" s="347" t="s">
        <v>2280</v>
      </c>
      <c r="C689" s="8"/>
      <c r="D689" s="108"/>
      <c r="E689" s="3"/>
      <c r="F689" s="3"/>
      <c r="G689" s="3"/>
      <c r="H689" s="9"/>
      <c r="I689" s="460"/>
      <c r="J689" s="318"/>
      <c r="K689" s="460"/>
    </row>
    <row r="690" spans="1:11" x14ac:dyDescent="0.25">
      <c r="A690" s="21">
        <v>3</v>
      </c>
      <c r="B690" s="70"/>
      <c r="C690" s="16" t="s">
        <v>2292</v>
      </c>
      <c r="D690" s="118" t="s">
        <v>28</v>
      </c>
      <c r="E690" s="9" t="s">
        <v>28</v>
      </c>
      <c r="F690" s="9" t="s">
        <v>65</v>
      </c>
      <c r="G690" s="9" t="s">
        <v>620</v>
      </c>
      <c r="H690" s="9"/>
      <c r="I690" s="460">
        <f t="shared" si="39"/>
        <v>7.4074074074074068E-3</v>
      </c>
      <c r="J690" s="318">
        <v>5</v>
      </c>
      <c r="K690" s="460">
        <f t="shared" si="38"/>
        <v>1.4814814814814814E-3</v>
      </c>
    </row>
    <row r="691" spans="1:11" x14ac:dyDescent="0.25">
      <c r="A691" s="38" t="s">
        <v>132</v>
      </c>
      <c r="B691" s="347" t="s">
        <v>24</v>
      </c>
      <c r="C691" s="8"/>
      <c r="D691" s="108"/>
      <c r="E691" s="3"/>
      <c r="F691" s="3"/>
      <c r="G691" s="3"/>
      <c r="H691" s="9"/>
      <c r="I691" s="460"/>
      <c r="J691" s="318"/>
      <c r="K691" s="460"/>
    </row>
    <row r="692" spans="1:11" x14ac:dyDescent="0.25">
      <c r="A692" s="94"/>
      <c r="B692" s="347" t="s">
        <v>2245</v>
      </c>
      <c r="C692" s="8"/>
      <c r="D692" s="108"/>
      <c r="E692" s="3"/>
      <c r="F692" s="3"/>
      <c r="G692" s="3"/>
      <c r="H692" s="9"/>
      <c r="I692" s="460"/>
      <c r="J692" s="318"/>
      <c r="K692" s="460"/>
    </row>
    <row r="693" spans="1:11" x14ac:dyDescent="0.25">
      <c r="A693" s="94"/>
      <c r="B693" s="347" t="s">
        <v>2248</v>
      </c>
      <c r="C693" s="8"/>
      <c r="D693" s="108"/>
      <c r="E693" s="3"/>
      <c r="F693" s="3"/>
      <c r="G693" s="3"/>
      <c r="H693" s="9"/>
      <c r="I693" s="460"/>
      <c r="J693" s="318"/>
      <c r="K693" s="460"/>
    </row>
    <row r="694" spans="1:11" ht="30" x14ac:dyDescent="0.25">
      <c r="A694" s="21">
        <v>1</v>
      </c>
      <c r="B694" s="73" t="s">
        <v>2293</v>
      </c>
      <c r="C694" s="16" t="s">
        <v>2294</v>
      </c>
      <c r="D694" s="119"/>
      <c r="E694" s="9" t="s">
        <v>28</v>
      </c>
      <c r="F694" s="9" t="s">
        <v>13</v>
      </c>
      <c r="G694" s="9">
        <v>7</v>
      </c>
      <c r="H694" s="9"/>
      <c r="I694" s="460">
        <f>G694/9/45</f>
        <v>1.7283950617283952E-2</v>
      </c>
      <c r="J694" s="318">
        <v>5</v>
      </c>
      <c r="K694" s="460">
        <f t="shared" si="38"/>
        <v>3.4567901234567903E-3</v>
      </c>
    </row>
    <row r="695" spans="1:11" x14ac:dyDescent="0.25">
      <c r="A695" s="21">
        <v>2</v>
      </c>
      <c r="B695" s="73" t="s">
        <v>2249</v>
      </c>
      <c r="C695" s="16" t="s">
        <v>2295</v>
      </c>
      <c r="D695" s="119"/>
      <c r="E695" s="9" t="s">
        <v>28</v>
      </c>
      <c r="F695" s="9" t="s">
        <v>13</v>
      </c>
      <c r="G695" s="9">
        <v>7</v>
      </c>
      <c r="H695" s="9"/>
      <c r="I695" s="460">
        <f t="shared" ref="I695:I731" si="40">G695/9/45</f>
        <v>1.7283950617283952E-2</v>
      </c>
      <c r="J695" s="318">
        <v>5</v>
      </c>
      <c r="K695" s="460">
        <f t="shared" si="38"/>
        <v>3.4567901234567903E-3</v>
      </c>
    </row>
    <row r="696" spans="1:11" ht="30" x14ac:dyDescent="0.25">
      <c r="A696" s="21">
        <v>3</v>
      </c>
      <c r="B696" s="73" t="s">
        <v>2296</v>
      </c>
      <c r="C696" s="16" t="s">
        <v>2297</v>
      </c>
      <c r="D696" s="119"/>
      <c r="E696" s="9" t="s">
        <v>28</v>
      </c>
      <c r="F696" s="9" t="s">
        <v>13</v>
      </c>
      <c r="G696" s="9">
        <v>7</v>
      </c>
      <c r="H696" s="9"/>
      <c r="I696" s="460">
        <f t="shared" si="40"/>
        <v>1.7283950617283952E-2</v>
      </c>
      <c r="J696" s="318">
        <v>5</v>
      </c>
      <c r="K696" s="460">
        <f t="shared" si="38"/>
        <v>3.4567901234567903E-3</v>
      </c>
    </row>
    <row r="697" spans="1:11" ht="30" x14ac:dyDescent="0.25">
      <c r="A697" s="21">
        <v>4</v>
      </c>
      <c r="B697" s="70" t="s">
        <v>2298</v>
      </c>
      <c r="C697" s="16" t="s">
        <v>2299</v>
      </c>
      <c r="D697" s="118" t="s">
        <v>28</v>
      </c>
      <c r="E697" s="9" t="s">
        <v>28</v>
      </c>
      <c r="F697" s="9" t="s">
        <v>13</v>
      </c>
      <c r="G697" s="9">
        <v>7</v>
      </c>
      <c r="H697" s="9"/>
      <c r="I697" s="460">
        <f t="shared" si="40"/>
        <v>1.7283950617283952E-2</v>
      </c>
      <c r="J697" s="318">
        <v>5</v>
      </c>
      <c r="K697" s="460">
        <f t="shared" si="38"/>
        <v>3.4567901234567903E-3</v>
      </c>
    </row>
    <row r="698" spans="1:11" x14ac:dyDescent="0.25">
      <c r="A698" s="94"/>
      <c r="B698" s="347" t="s">
        <v>2260</v>
      </c>
      <c r="C698" s="8"/>
      <c r="D698" s="108"/>
      <c r="E698" s="3"/>
      <c r="F698" s="3"/>
      <c r="G698" s="3"/>
      <c r="H698" s="9"/>
      <c r="I698" s="460"/>
      <c r="J698" s="318"/>
      <c r="K698" s="460"/>
    </row>
    <row r="699" spans="1:11" x14ac:dyDescent="0.25">
      <c r="A699" s="94"/>
      <c r="B699" s="347" t="s">
        <v>2262</v>
      </c>
      <c r="C699" s="8"/>
      <c r="D699" s="108"/>
      <c r="E699" s="3"/>
      <c r="F699" s="3"/>
      <c r="G699" s="3"/>
      <c r="H699" s="9"/>
      <c r="I699" s="460"/>
      <c r="J699" s="318"/>
      <c r="K699" s="460"/>
    </row>
    <row r="700" spans="1:11" ht="32.25" customHeight="1" x14ac:dyDescent="0.25">
      <c r="A700" s="47">
        <v>5</v>
      </c>
      <c r="B700" s="73" t="s">
        <v>2300</v>
      </c>
      <c r="C700" s="46" t="s">
        <v>2301</v>
      </c>
      <c r="D700" s="121"/>
      <c r="E700" s="43" t="s">
        <v>28</v>
      </c>
      <c r="F700" s="43" t="s">
        <v>13</v>
      </c>
      <c r="G700" s="43">
        <v>7</v>
      </c>
      <c r="H700" s="43"/>
      <c r="I700" s="460">
        <f t="shared" si="40"/>
        <v>1.7283950617283952E-2</v>
      </c>
      <c r="J700" s="318">
        <v>5</v>
      </c>
      <c r="K700" s="460">
        <f t="shared" si="38"/>
        <v>3.4567901234567903E-3</v>
      </c>
    </row>
    <row r="701" spans="1:11" ht="30" x14ac:dyDescent="0.25">
      <c r="A701" s="47">
        <v>6</v>
      </c>
      <c r="B701" s="86" t="s">
        <v>2302</v>
      </c>
      <c r="C701" s="46" t="s">
        <v>2303</v>
      </c>
      <c r="D701" s="121"/>
      <c r="E701" s="43" t="s">
        <v>28</v>
      </c>
      <c r="F701" s="43" t="s">
        <v>13</v>
      </c>
      <c r="G701" s="43">
        <v>7</v>
      </c>
      <c r="H701" s="43"/>
      <c r="I701" s="460">
        <f t="shared" si="40"/>
        <v>1.7283950617283952E-2</v>
      </c>
      <c r="J701" s="318">
        <v>5</v>
      </c>
      <c r="K701" s="460">
        <f t="shared" si="38"/>
        <v>3.4567901234567903E-3</v>
      </c>
    </row>
    <row r="702" spans="1:11" x14ac:dyDescent="0.25">
      <c r="A702" s="94"/>
      <c r="B702" s="347" t="s">
        <v>2304</v>
      </c>
      <c r="C702" s="8"/>
      <c r="D702" s="108"/>
      <c r="E702" s="3"/>
      <c r="F702" s="3"/>
      <c r="G702" s="3"/>
      <c r="H702" s="9"/>
      <c r="I702" s="460"/>
      <c r="J702" s="318"/>
      <c r="K702" s="460"/>
    </row>
    <row r="703" spans="1:11" ht="30" x14ac:dyDescent="0.25">
      <c r="A703" s="21">
        <v>7</v>
      </c>
      <c r="B703" s="73" t="s">
        <v>2305</v>
      </c>
      <c r="C703" s="16" t="s">
        <v>2306</v>
      </c>
      <c r="D703" s="118"/>
      <c r="E703" s="9" t="s">
        <v>28</v>
      </c>
      <c r="F703" s="9" t="s">
        <v>13</v>
      </c>
      <c r="G703" s="9">
        <v>7</v>
      </c>
      <c r="H703" s="9"/>
      <c r="I703" s="460">
        <f t="shared" si="40"/>
        <v>1.7283950617283952E-2</v>
      </c>
      <c r="J703" s="318">
        <v>5</v>
      </c>
      <c r="K703" s="460">
        <f t="shared" si="38"/>
        <v>3.4567901234567903E-3</v>
      </c>
    </row>
    <row r="704" spans="1:11" ht="30" x14ac:dyDescent="0.25">
      <c r="A704" s="21">
        <v>8</v>
      </c>
      <c r="B704" s="73" t="s">
        <v>2307</v>
      </c>
      <c r="C704" s="16" t="s">
        <v>2308</v>
      </c>
      <c r="D704" s="118"/>
      <c r="E704" s="9" t="s">
        <v>28</v>
      </c>
      <c r="F704" s="9" t="s">
        <v>13</v>
      </c>
      <c r="G704" s="9">
        <v>7</v>
      </c>
      <c r="H704" s="9"/>
      <c r="I704" s="460">
        <f t="shared" si="40"/>
        <v>1.7283950617283952E-2</v>
      </c>
      <c r="J704" s="318">
        <v>5</v>
      </c>
      <c r="K704" s="460">
        <f t="shared" si="38"/>
        <v>3.4567901234567903E-3</v>
      </c>
    </row>
    <row r="705" spans="1:11" ht="30" x14ac:dyDescent="0.25">
      <c r="A705" s="21">
        <v>9</v>
      </c>
      <c r="B705" s="73" t="s">
        <v>2309</v>
      </c>
      <c r="C705" s="16" t="s">
        <v>2310</v>
      </c>
      <c r="D705" s="118"/>
      <c r="E705" s="9" t="s">
        <v>28</v>
      </c>
      <c r="F705" s="9" t="s">
        <v>13</v>
      </c>
      <c r="G705" s="9">
        <v>7</v>
      </c>
      <c r="H705" s="9"/>
      <c r="I705" s="460">
        <f t="shared" si="40"/>
        <v>1.7283950617283952E-2</v>
      </c>
      <c r="J705" s="318">
        <v>5</v>
      </c>
      <c r="K705" s="460">
        <f t="shared" si="38"/>
        <v>3.4567901234567903E-3</v>
      </c>
    </row>
    <row r="706" spans="1:11" x14ac:dyDescent="0.25">
      <c r="A706" s="21">
        <v>10</v>
      </c>
      <c r="B706" s="73" t="s">
        <v>2311</v>
      </c>
      <c r="C706" s="16" t="s">
        <v>2312</v>
      </c>
      <c r="D706" s="119"/>
      <c r="E706" s="9" t="s">
        <v>28</v>
      </c>
      <c r="F706" s="9" t="s">
        <v>13</v>
      </c>
      <c r="G706" s="9">
        <v>7</v>
      </c>
      <c r="H706" s="9"/>
      <c r="I706" s="460">
        <f t="shared" si="40"/>
        <v>1.7283950617283952E-2</v>
      </c>
      <c r="J706" s="318">
        <v>5</v>
      </c>
      <c r="K706" s="460">
        <f t="shared" si="38"/>
        <v>3.4567901234567903E-3</v>
      </c>
    </row>
    <row r="707" spans="1:11" x14ac:dyDescent="0.25">
      <c r="A707" s="21">
        <v>11</v>
      </c>
      <c r="B707" s="70" t="s">
        <v>2271</v>
      </c>
      <c r="C707" s="16" t="s">
        <v>2313</v>
      </c>
      <c r="D707" s="118"/>
      <c r="E707" s="9" t="s">
        <v>28</v>
      </c>
      <c r="F707" s="9" t="s">
        <v>13</v>
      </c>
      <c r="G707" s="9">
        <v>2</v>
      </c>
      <c r="H707" s="9"/>
      <c r="I707" s="460">
        <f t="shared" si="40"/>
        <v>4.9382716049382715E-3</v>
      </c>
      <c r="J707" s="318">
        <v>5</v>
      </c>
      <c r="K707" s="460">
        <f t="shared" si="38"/>
        <v>9.8765432098765434E-4</v>
      </c>
    </row>
    <row r="708" spans="1:11" ht="30" x14ac:dyDescent="0.25">
      <c r="A708" s="21">
        <v>12</v>
      </c>
      <c r="B708" s="72" t="s">
        <v>2314</v>
      </c>
      <c r="C708" s="16" t="s">
        <v>2315</v>
      </c>
      <c r="D708" s="118"/>
      <c r="E708" s="9" t="s">
        <v>28</v>
      </c>
      <c r="F708" s="9" t="s">
        <v>13</v>
      </c>
      <c r="G708" s="9">
        <v>7</v>
      </c>
      <c r="H708" s="9"/>
      <c r="I708" s="460">
        <f t="shared" si="40"/>
        <v>1.7283950617283952E-2</v>
      </c>
      <c r="J708" s="318">
        <v>5</v>
      </c>
      <c r="K708" s="460">
        <f t="shared" si="38"/>
        <v>3.4567901234567903E-3</v>
      </c>
    </row>
    <row r="709" spans="1:11" x14ac:dyDescent="0.25">
      <c r="A709" s="94"/>
      <c r="B709" s="347" t="s">
        <v>2279</v>
      </c>
      <c r="C709" s="8"/>
      <c r="D709" s="108"/>
      <c r="E709" s="3"/>
      <c r="F709" s="3"/>
      <c r="G709" s="3"/>
      <c r="H709" s="9"/>
      <c r="I709" s="460"/>
      <c r="J709" s="318"/>
      <c r="K709" s="460"/>
    </row>
    <row r="710" spans="1:11" x14ac:dyDescent="0.25">
      <c r="A710" s="94"/>
      <c r="B710" s="347" t="s">
        <v>2280</v>
      </c>
      <c r="C710" s="8"/>
      <c r="D710" s="108"/>
      <c r="E710" s="3"/>
      <c r="F710" s="3"/>
      <c r="G710" s="3"/>
      <c r="H710" s="9"/>
      <c r="I710" s="460"/>
      <c r="J710" s="318"/>
      <c r="K710" s="460"/>
    </row>
    <row r="711" spans="1:11" x14ac:dyDescent="0.25">
      <c r="A711" s="21">
        <v>13</v>
      </c>
      <c r="B711" s="73" t="s">
        <v>2281</v>
      </c>
      <c r="C711" s="16" t="s">
        <v>2316</v>
      </c>
      <c r="D711" s="119"/>
      <c r="E711" s="9" t="s">
        <v>28</v>
      </c>
      <c r="F711" s="9" t="s">
        <v>13</v>
      </c>
      <c r="G711" s="9">
        <v>7</v>
      </c>
      <c r="H711" s="9"/>
      <c r="I711" s="460">
        <f t="shared" si="40"/>
        <v>1.7283950617283952E-2</v>
      </c>
      <c r="J711" s="318">
        <v>5</v>
      </c>
      <c r="K711" s="460">
        <f t="shared" ref="K711:K731" si="41">I711/J711</f>
        <v>3.4567901234567903E-3</v>
      </c>
    </row>
    <row r="712" spans="1:11" ht="30" x14ac:dyDescent="0.25">
      <c r="A712" s="21">
        <v>14</v>
      </c>
      <c r="B712" s="73" t="s">
        <v>1315</v>
      </c>
      <c r="C712" s="16" t="s">
        <v>2317</v>
      </c>
      <c r="D712" s="119"/>
      <c r="E712" s="9" t="s">
        <v>28</v>
      </c>
      <c r="F712" s="9" t="s">
        <v>13</v>
      </c>
      <c r="G712" s="9">
        <v>7</v>
      </c>
      <c r="H712" s="9"/>
      <c r="I712" s="460">
        <f t="shared" si="40"/>
        <v>1.7283950617283952E-2</v>
      </c>
      <c r="J712" s="318">
        <v>5</v>
      </c>
      <c r="K712" s="460">
        <f t="shared" si="41"/>
        <v>3.4567901234567903E-3</v>
      </c>
    </row>
    <row r="713" spans="1:11" x14ac:dyDescent="0.25">
      <c r="A713" s="94"/>
      <c r="B713" s="347" t="s">
        <v>2318</v>
      </c>
      <c r="C713" s="8"/>
      <c r="D713" s="108"/>
      <c r="E713" s="3"/>
      <c r="F713" s="3"/>
      <c r="G713" s="3"/>
      <c r="H713" s="9"/>
      <c r="I713" s="460"/>
      <c r="J713" s="318"/>
      <c r="K713" s="460"/>
    </row>
    <row r="714" spans="1:11" ht="30" x14ac:dyDescent="0.25">
      <c r="A714" s="21">
        <v>15</v>
      </c>
      <c r="B714" s="74" t="s">
        <v>2319</v>
      </c>
      <c r="C714" s="24" t="s">
        <v>2320</v>
      </c>
      <c r="D714" s="119"/>
      <c r="E714" s="9" t="s">
        <v>28</v>
      </c>
      <c r="F714" s="9" t="s">
        <v>13</v>
      </c>
      <c r="G714" s="9">
        <v>7</v>
      </c>
      <c r="H714" s="9"/>
      <c r="I714" s="460">
        <f t="shared" si="40"/>
        <v>1.7283950617283952E-2</v>
      </c>
      <c r="J714" s="318">
        <v>5</v>
      </c>
      <c r="K714" s="460">
        <f t="shared" si="41"/>
        <v>3.4567901234567903E-3</v>
      </c>
    </row>
    <row r="715" spans="1:11" ht="30" x14ac:dyDescent="0.25">
      <c r="A715" s="21">
        <v>16</v>
      </c>
      <c r="B715" s="73" t="s">
        <v>2321</v>
      </c>
      <c r="C715" s="16" t="s">
        <v>2322</v>
      </c>
      <c r="D715" s="119"/>
      <c r="E715" s="9" t="s">
        <v>28</v>
      </c>
      <c r="F715" s="9" t="s">
        <v>13</v>
      </c>
      <c r="G715" s="9">
        <v>7</v>
      </c>
      <c r="H715" s="9"/>
      <c r="I715" s="460">
        <f t="shared" si="40"/>
        <v>1.7283950617283952E-2</v>
      </c>
      <c r="J715" s="318">
        <v>5</v>
      </c>
      <c r="K715" s="460">
        <f t="shared" si="41"/>
        <v>3.4567901234567903E-3</v>
      </c>
    </row>
    <row r="716" spans="1:11" x14ac:dyDescent="0.25">
      <c r="A716" s="38" t="s">
        <v>341</v>
      </c>
      <c r="B716" s="347" t="s">
        <v>2173</v>
      </c>
      <c r="C716" s="8"/>
      <c r="D716" s="108"/>
      <c r="E716" s="3"/>
      <c r="F716" s="3"/>
      <c r="G716" s="3"/>
      <c r="H716" s="9"/>
      <c r="I716" s="460"/>
      <c r="J716" s="318"/>
      <c r="K716" s="460"/>
    </row>
    <row r="717" spans="1:11" x14ac:dyDescent="0.25">
      <c r="A717" s="94"/>
      <c r="B717" s="347" t="s">
        <v>2245</v>
      </c>
      <c r="C717" s="8"/>
      <c r="D717" s="108"/>
      <c r="E717" s="3"/>
      <c r="F717" s="3"/>
      <c r="G717" s="3"/>
      <c r="H717" s="9"/>
      <c r="I717" s="460"/>
      <c r="J717" s="318"/>
      <c r="K717" s="460"/>
    </row>
    <row r="718" spans="1:11" x14ac:dyDescent="0.25">
      <c r="A718" s="28"/>
      <c r="B718" s="347" t="s">
        <v>2248</v>
      </c>
      <c r="C718" s="8"/>
      <c r="D718" s="108"/>
      <c r="E718" s="3"/>
      <c r="F718" s="3"/>
      <c r="G718" s="3"/>
      <c r="H718" s="9"/>
      <c r="I718" s="460"/>
      <c r="J718" s="318"/>
      <c r="K718" s="460"/>
    </row>
    <row r="719" spans="1:11" ht="30" x14ac:dyDescent="0.25">
      <c r="A719" s="21">
        <v>1</v>
      </c>
      <c r="B719" s="73" t="s">
        <v>2293</v>
      </c>
      <c r="C719" s="16" t="s">
        <v>2323</v>
      </c>
      <c r="D719" s="118"/>
      <c r="E719" s="9" t="s">
        <v>28</v>
      </c>
      <c r="F719" s="9" t="s">
        <v>8</v>
      </c>
      <c r="G719" s="9">
        <v>1</v>
      </c>
      <c r="H719" s="9"/>
      <c r="I719" s="460">
        <f t="shared" si="40"/>
        <v>2.4691358024691358E-3</v>
      </c>
      <c r="J719" s="318">
        <v>1</v>
      </c>
      <c r="K719" s="460">
        <f t="shared" si="41"/>
        <v>2.4691358024691358E-3</v>
      </c>
    </row>
    <row r="720" spans="1:11" ht="30" x14ac:dyDescent="0.25">
      <c r="A720" s="21">
        <v>2</v>
      </c>
      <c r="B720" s="73" t="s">
        <v>2249</v>
      </c>
      <c r="C720" s="16" t="s">
        <v>2324</v>
      </c>
      <c r="D720" s="118"/>
      <c r="E720" s="9" t="s">
        <v>28</v>
      </c>
      <c r="F720" s="9" t="s">
        <v>13</v>
      </c>
      <c r="G720" s="9">
        <v>1</v>
      </c>
      <c r="H720" s="9"/>
      <c r="I720" s="460">
        <f t="shared" si="40"/>
        <v>2.4691358024691358E-3</v>
      </c>
      <c r="J720" s="318">
        <v>1</v>
      </c>
      <c r="K720" s="460">
        <f t="shared" si="41"/>
        <v>2.4691358024691358E-3</v>
      </c>
    </row>
    <row r="721" spans="1:11" ht="30" x14ac:dyDescent="0.25">
      <c r="A721" s="21">
        <v>3</v>
      </c>
      <c r="B721" s="73" t="s">
        <v>2252</v>
      </c>
      <c r="C721" s="16" t="s">
        <v>2325</v>
      </c>
      <c r="D721" s="118"/>
      <c r="E721" s="9" t="s">
        <v>28</v>
      </c>
      <c r="F721" s="9" t="s">
        <v>13</v>
      </c>
      <c r="G721" s="9">
        <v>1</v>
      </c>
      <c r="H721" s="9"/>
      <c r="I721" s="460">
        <f t="shared" si="40"/>
        <v>2.4691358024691358E-3</v>
      </c>
      <c r="J721" s="318">
        <v>1</v>
      </c>
      <c r="K721" s="460">
        <f t="shared" si="41"/>
        <v>2.4691358024691358E-3</v>
      </c>
    </row>
    <row r="722" spans="1:11" ht="30" x14ac:dyDescent="0.25">
      <c r="A722" s="21">
        <v>4</v>
      </c>
      <c r="B722" s="74" t="s">
        <v>2326</v>
      </c>
      <c r="C722" s="16" t="s">
        <v>2327</v>
      </c>
      <c r="D722" s="119"/>
      <c r="E722" s="9" t="s">
        <v>28</v>
      </c>
      <c r="F722" s="9" t="s">
        <v>13</v>
      </c>
      <c r="G722" s="9">
        <v>1</v>
      </c>
      <c r="H722" s="9"/>
      <c r="I722" s="460">
        <f t="shared" si="40"/>
        <v>2.4691358024691358E-3</v>
      </c>
      <c r="J722" s="318">
        <v>1</v>
      </c>
      <c r="K722" s="460">
        <f t="shared" si="41"/>
        <v>2.4691358024691358E-3</v>
      </c>
    </row>
    <row r="723" spans="1:11" ht="30" x14ac:dyDescent="0.25">
      <c r="A723" s="21">
        <v>5</v>
      </c>
      <c r="B723" s="70" t="s">
        <v>2298</v>
      </c>
      <c r="C723" s="16" t="s">
        <v>2328</v>
      </c>
      <c r="D723" s="119"/>
      <c r="E723" s="9" t="s">
        <v>28</v>
      </c>
      <c r="F723" s="9" t="s">
        <v>13</v>
      </c>
      <c r="G723" s="9">
        <v>1</v>
      </c>
      <c r="H723" s="9"/>
      <c r="I723" s="460">
        <f t="shared" si="40"/>
        <v>2.4691358024691358E-3</v>
      </c>
      <c r="J723" s="318">
        <v>1</v>
      </c>
      <c r="K723" s="460">
        <f t="shared" si="41"/>
        <v>2.4691358024691358E-3</v>
      </c>
    </row>
    <row r="724" spans="1:11" x14ac:dyDescent="0.25">
      <c r="A724" s="94"/>
      <c r="B724" s="347" t="s">
        <v>2260</v>
      </c>
      <c r="C724" s="8"/>
      <c r="D724" s="108"/>
      <c r="E724" s="3"/>
      <c r="F724" s="3"/>
      <c r="G724" s="3"/>
      <c r="H724" s="9"/>
      <c r="I724" s="460"/>
      <c r="J724" s="318"/>
      <c r="K724" s="460"/>
    </row>
    <row r="725" spans="1:11" ht="30" x14ac:dyDescent="0.25">
      <c r="A725" s="21">
        <v>6</v>
      </c>
      <c r="B725" s="73" t="s">
        <v>2304</v>
      </c>
      <c r="C725" s="16" t="s">
        <v>2329</v>
      </c>
      <c r="D725" s="118" t="s">
        <v>28</v>
      </c>
      <c r="E725" s="9" t="s">
        <v>28</v>
      </c>
      <c r="F725" s="9" t="s">
        <v>8</v>
      </c>
      <c r="G725" s="43">
        <v>1</v>
      </c>
      <c r="H725" s="9"/>
      <c r="I725" s="460">
        <f t="shared" si="40"/>
        <v>2.4691358024691358E-3</v>
      </c>
      <c r="J725" s="318">
        <v>1</v>
      </c>
      <c r="K725" s="460">
        <f t="shared" si="41"/>
        <v>2.4691358024691358E-3</v>
      </c>
    </row>
    <row r="726" spans="1:11" x14ac:dyDescent="0.25">
      <c r="A726" s="94">
        <v>7</v>
      </c>
      <c r="B726" s="74" t="s">
        <v>2330</v>
      </c>
      <c r="C726" s="24" t="s">
        <v>2331</v>
      </c>
      <c r="D726" s="61" t="s">
        <v>28</v>
      </c>
      <c r="E726" s="9" t="s">
        <v>28</v>
      </c>
      <c r="F726" s="9"/>
      <c r="G726" s="43">
        <v>1</v>
      </c>
      <c r="H726" s="9"/>
      <c r="I726" s="460">
        <f t="shared" si="40"/>
        <v>2.4691358024691358E-3</v>
      </c>
      <c r="J726" s="318">
        <v>1</v>
      </c>
      <c r="K726" s="460">
        <f t="shared" si="41"/>
        <v>2.4691358024691358E-3</v>
      </c>
    </row>
    <row r="727" spans="1:11" x14ac:dyDescent="0.25">
      <c r="A727" s="94">
        <v>8</v>
      </c>
      <c r="B727" s="74" t="s">
        <v>2314</v>
      </c>
      <c r="C727" s="24" t="s">
        <v>2332</v>
      </c>
      <c r="D727" s="60"/>
      <c r="E727" s="9" t="s">
        <v>28</v>
      </c>
      <c r="F727" s="9" t="s">
        <v>1232</v>
      </c>
      <c r="G727" s="43">
        <v>500</v>
      </c>
      <c r="H727" s="9"/>
      <c r="I727" s="460">
        <f t="shared" si="40"/>
        <v>1.2345679012345678</v>
      </c>
      <c r="J727" s="318">
        <v>1</v>
      </c>
      <c r="K727" s="460">
        <f t="shared" si="41"/>
        <v>1.2345679012345678</v>
      </c>
    </row>
    <row r="728" spans="1:11" x14ac:dyDescent="0.25">
      <c r="A728" s="94"/>
      <c r="B728" s="347" t="s">
        <v>2279</v>
      </c>
      <c r="C728" s="8"/>
      <c r="D728" s="108"/>
      <c r="E728" s="3"/>
      <c r="F728" s="3"/>
      <c r="G728" s="3"/>
      <c r="H728" s="9"/>
      <c r="I728" s="460"/>
      <c r="J728" s="318"/>
      <c r="K728" s="460"/>
    </row>
    <row r="729" spans="1:11" x14ac:dyDescent="0.25">
      <c r="A729" s="94"/>
      <c r="B729" s="347" t="s">
        <v>2280</v>
      </c>
      <c r="C729" s="8"/>
      <c r="D729" s="108"/>
      <c r="E729" s="3"/>
      <c r="F729" s="3"/>
      <c r="G729" s="3"/>
      <c r="H729" s="9"/>
      <c r="I729" s="460"/>
      <c r="J729" s="318"/>
      <c r="K729" s="460"/>
    </row>
    <row r="730" spans="1:11" x14ac:dyDescent="0.25">
      <c r="A730" s="21">
        <v>9</v>
      </c>
      <c r="B730" s="74" t="s">
        <v>2281</v>
      </c>
      <c r="C730" s="16" t="s">
        <v>2333</v>
      </c>
      <c r="D730" s="119"/>
      <c r="E730" s="9" t="s">
        <v>28</v>
      </c>
      <c r="F730" s="9" t="s">
        <v>13</v>
      </c>
      <c r="G730" s="9">
        <v>1</v>
      </c>
      <c r="H730" s="9"/>
      <c r="I730" s="460">
        <f t="shared" si="40"/>
        <v>2.4691358024691358E-3</v>
      </c>
      <c r="J730" s="318">
        <v>1</v>
      </c>
      <c r="K730" s="460">
        <f t="shared" si="41"/>
        <v>2.4691358024691358E-3</v>
      </c>
    </row>
    <row r="731" spans="1:11" x14ac:dyDescent="0.25">
      <c r="A731" s="94">
        <v>10</v>
      </c>
      <c r="B731" s="74" t="s">
        <v>1315</v>
      </c>
      <c r="C731" s="24" t="s">
        <v>2334</v>
      </c>
      <c r="D731" s="60"/>
      <c r="E731" s="9" t="s">
        <v>28</v>
      </c>
      <c r="F731" s="9" t="s">
        <v>1232</v>
      </c>
      <c r="G731" s="9">
        <v>100</v>
      </c>
      <c r="H731" s="9"/>
      <c r="I731" s="460">
        <f t="shared" si="40"/>
        <v>0.24691358024691357</v>
      </c>
      <c r="J731" s="318">
        <v>1</v>
      </c>
      <c r="K731" s="460">
        <f t="shared" si="41"/>
        <v>0.24691358024691357</v>
      </c>
    </row>
    <row r="732" spans="1:11" x14ac:dyDescent="0.25">
      <c r="A732" s="21"/>
      <c r="B732" s="78" t="s">
        <v>2335</v>
      </c>
      <c r="C732" s="35"/>
      <c r="D732" s="114"/>
      <c r="E732" s="116"/>
      <c r="F732" s="116"/>
      <c r="G732" s="116"/>
      <c r="H732" s="116"/>
      <c r="I732" s="460"/>
      <c r="J732" s="318"/>
      <c r="K732" s="460"/>
    </row>
    <row r="733" spans="1:11" x14ac:dyDescent="0.25">
      <c r="A733" s="22"/>
      <c r="B733" s="76" t="s">
        <v>2336</v>
      </c>
      <c r="C733" s="30"/>
      <c r="D733" s="111"/>
      <c r="E733" s="117"/>
      <c r="F733" s="117"/>
      <c r="G733" s="117"/>
      <c r="H733" s="117"/>
      <c r="I733" s="460"/>
      <c r="J733" s="318"/>
      <c r="K733" s="460"/>
    </row>
    <row r="734" spans="1:11" x14ac:dyDescent="0.25">
      <c r="A734" s="22"/>
      <c r="B734" s="76" t="s">
        <v>2337</v>
      </c>
      <c r="C734" s="30"/>
      <c r="D734" s="111"/>
      <c r="E734" s="117"/>
      <c r="F734" s="117"/>
      <c r="G734" s="117"/>
      <c r="H734" s="117"/>
      <c r="I734" s="460"/>
      <c r="J734" s="318"/>
      <c r="K734" s="460"/>
    </row>
    <row r="735" spans="1:11" x14ac:dyDescent="0.25">
      <c r="A735" s="23"/>
      <c r="B735" s="76" t="s">
        <v>2338</v>
      </c>
      <c r="C735" s="30"/>
      <c r="D735" s="111"/>
      <c r="E735" s="117"/>
      <c r="F735" s="117"/>
      <c r="G735" s="117"/>
      <c r="H735" s="117"/>
      <c r="I735" s="460"/>
      <c r="J735" s="318"/>
      <c r="K735" s="460"/>
    </row>
    <row r="736" spans="1:11" x14ac:dyDescent="0.25">
      <c r="A736" s="38" t="s">
        <v>345</v>
      </c>
      <c r="B736" s="347" t="s">
        <v>255</v>
      </c>
      <c r="C736" s="8"/>
      <c r="D736" s="108"/>
      <c r="E736" s="3"/>
      <c r="F736" s="3"/>
      <c r="G736" s="3"/>
      <c r="H736" s="3"/>
      <c r="I736" s="460"/>
      <c r="J736" s="318"/>
      <c r="K736" s="460"/>
    </row>
    <row r="737" spans="1:11" x14ac:dyDescent="0.25">
      <c r="A737" s="94"/>
      <c r="B737" s="347" t="s">
        <v>2245</v>
      </c>
      <c r="C737" s="8"/>
      <c r="D737" s="108"/>
      <c r="E737" s="3"/>
      <c r="F737" s="3"/>
      <c r="G737" s="3"/>
      <c r="H737" s="3"/>
      <c r="I737" s="460"/>
      <c r="J737" s="318"/>
      <c r="K737" s="460"/>
    </row>
    <row r="738" spans="1:11" x14ac:dyDescent="0.25">
      <c r="A738" s="94"/>
      <c r="B738" s="347" t="s">
        <v>2248</v>
      </c>
      <c r="C738" s="8"/>
      <c r="D738" s="108"/>
      <c r="E738" s="3"/>
      <c r="F738" s="3"/>
      <c r="G738" s="3"/>
      <c r="H738" s="3"/>
      <c r="I738" s="460"/>
      <c r="J738" s="318"/>
      <c r="K738" s="460"/>
    </row>
    <row r="739" spans="1:11" ht="30" x14ac:dyDescent="0.25">
      <c r="A739" s="21">
        <v>1</v>
      </c>
      <c r="B739" s="70" t="s">
        <v>2339</v>
      </c>
      <c r="C739" s="16" t="s">
        <v>2340</v>
      </c>
      <c r="D739" s="118" t="s">
        <v>28</v>
      </c>
      <c r="E739" s="9" t="s">
        <v>28</v>
      </c>
      <c r="F739" s="9" t="s">
        <v>2231</v>
      </c>
      <c r="G739" s="9" t="s">
        <v>620</v>
      </c>
      <c r="H739" s="9"/>
      <c r="I739" s="460">
        <f>3/9/45</f>
        <v>7.4074074074074068E-3</v>
      </c>
      <c r="J739" s="318">
        <v>5</v>
      </c>
      <c r="K739" s="460">
        <f t="shared" ref="K739:K769" si="42">I739/J739</f>
        <v>1.4814814814814814E-3</v>
      </c>
    </row>
    <row r="740" spans="1:11" x14ac:dyDescent="0.25">
      <c r="A740" s="94"/>
      <c r="B740" s="347" t="s">
        <v>2260</v>
      </c>
      <c r="C740" s="8"/>
      <c r="D740" s="108"/>
      <c r="E740" s="3"/>
      <c r="F740" s="3"/>
      <c r="G740" s="3"/>
      <c r="H740" s="3"/>
      <c r="I740" s="460"/>
      <c r="J740" s="318"/>
      <c r="K740" s="460"/>
    </row>
    <row r="741" spans="1:11" x14ac:dyDescent="0.25">
      <c r="A741" s="94"/>
      <c r="B741" s="347" t="s">
        <v>2261</v>
      </c>
      <c r="C741" s="8"/>
      <c r="D741" s="108"/>
      <c r="E741" s="3"/>
      <c r="F741" s="3"/>
      <c r="G741" s="3"/>
      <c r="H741" s="3"/>
      <c r="I741" s="460"/>
      <c r="J741" s="318"/>
      <c r="K741" s="460"/>
    </row>
    <row r="742" spans="1:11" ht="30" x14ac:dyDescent="0.25">
      <c r="A742" s="21">
        <v>2</v>
      </c>
      <c r="B742" s="73" t="s">
        <v>2261</v>
      </c>
      <c r="C742" s="16" t="s">
        <v>2341</v>
      </c>
      <c r="D742" s="119"/>
      <c r="E742" s="9" t="s">
        <v>28</v>
      </c>
      <c r="F742" s="9" t="s">
        <v>2231</v>
      </c>
      <c r="G742" s="9" t="s">
        <v>620</v>
      </c>
      <c r="H742" s="9"/>
      <c r="I742" s="460">
        <f t="shared" ref="I742:I769" si="43">3/9/45</f>
        <v>7.4074074074074068E-3</v>
      </c>
      <c r="J742" s="318">
        <v>5</v>
      </c>
      <c r="K742" s="460">
        <f t="shared" si="42"/>
        <v>1.4814814814814814E-3</v>
      </c>
    </row>
    <row r="743" spans="1:11" x14ac:dyDescent="0.25">
      <c r="A743" s="94"/>
      <c r="B743" s="347" t="s">
        <v>2270</v>
      </c>
      <c r="C743" s="8"/>
      <c r="D743" s="108"/>
      <c r="E743" s="3"/>
      <c r="F743" s="3"/>
      <c r="G743" s="3"/>
      <c r="H743" s="3"/>
      <c r="I743" s="460"/>
      <c r="J743" s="318"/>
      <c r="K743" s="460"/>
    </row>
    <row r="744" spans="1:11" x14ac:dyDescent="0.25">
      <c r="A744" s="21">
        <v>3</v>
      </c>
      <c r="B744" s="70" t="s">
        <v>2271</v>
      </c>
      <c r="C744" s="16" t="s">
        <v>2342</v>
      </c>
      <c r="D744" s="119"/>
      <c r="E744" s="9" t="s">
        <v>28</v>
      </c>
      <c r="F744" s="9" t="s">
        <v>2231</v>
      </c>
      <c r="G744" s="9" t="s">
        <v>620</v>
      </c>
      <c r="H744" s="9"/>
      <c r="I744" s="460">
        <f t="shared" si="43"/>
        <v>7.4074074074074068E-3</v>
      </c>
      <c r="J744" s="318">
        <v>5</v>
      </c>
      <c r="K744" s="460">
        <f t="shared" si="42"/>
        <v>1.4814814814814814E-3</v>
      </c>
    </row>
    <row r="745" spans="1:11" x14ac:dyDescent="0.25">
      <c r="A745" s="21">
        <v>4</v>
      </c>
      <c r="B745" s="73" t="s">
        <v>2343</v>
      </c>
      <c r="C745" s="16" t="s">
        <v>2344</v>
      </c>
      <c r="D745" s="119"/>
      <c r="E745" s="9" t="s">
        <v>28</v>
      </c>
      <c r="F745" s="9" t="s">
        <v>2231</v>
      </c>
      <c r="G745" s="9" t="s">
        <v>620</v>
      </c>
      <c r="H745" s="9"/>
      <c r="I745" s="460">
        <f t="shared" si="43"/>
        <v>7.4074074074074068E-3</v>
      </c>
      <c r="J745" s="318">
        <v>5</v>
      </c>
      <c r="K745" s="460">
        <f t="shared" si="42"/>
        <v>1.4814814814814814E-3</v>
      </c>
    </row>
    <row r="746" spans="1:11" x14ac:dyDescent="0.25">
      <c r="A746" s="94"/>
      <c r="B746" s="347" t="s">
        <v>2273</v>
      </c>
      <c r="C746" s="8"/>
      <c r="D746" s="108"/>
      <c r="E746" s="3"/>
      <c r="F746" s="3"/>
      <c r="G746" s="3"/>
      <c r="H746" s="3"/>
      <c r="I746" s="460"/>
      <c r="J746" s="318"/>
      <c r="K746" s="460"/>
    </row>
    <row r="747" spans="1:11" x14ac:dyDescent="0.25">
      <c r="A747" s="21">
        <v>5</v>
      </c>
      <c r="B747" s="70" t="s">
        <v>2345</v>
      </c>
      <c r="C747" s="16" t="s">
        <v>2346</v>
      </c>
      <c r="D747" s="119"/>
      <c r="E747" s="9" t="s">
        <v>28</v>
      </c>
      <c r="F747" s="9" t="s">
        <v>2231</v>
      </c>
      <c r="G747" s="9" t="s">
        <v>620</v>
      </c>
      <c r="H747" s="9"/>
      <c r="I747" s="460">
        <f t="shared" si="43"/>
        <v>7.4074074074074068E-3</v>
      </c>
      <c r="J747" s="318">
        <v>5</v>
      </c>
      <c r="K747" s="460">
        <f t="shared" si="42"/>
        <v>1.4814814814814814E-3</v>
      </c>
    </row>
    <row r="748" spans="1:11" ht="30" x14ac:dyDescent="0.25">
      <c r="A748" s="21">
        <v>6</v>
      </c>
      <c r="B748" s="73" t="s">
        <v>2273</v>
      </c>
      <c r="C748" s="16" t="s">
        <v>2347</v>
      </c>
      <c r="D748" s="119"/>
      <c r="E748" s="9" t="s">
        <v>28</v>
      </c>
      <c r="F748" s="9" t="s">
        <v>2231</v>
      </c>
      <c r="G748" s="9" t="s">
        <v>620</v>
      </c>
      <c r="H748" s="9"/>
      <c r="I748" s="460">
        <f t="shared" si="43"/>
        <v>7.4074074074074068E-3</v>
      </c>
      <c r="J748" s="318">
        <v>5</v>
      </c>
      <c r="K748" s="460">
        <f t="shared" si="42"/>
        <v>1.4814814814814814E-3</v>
      </c>
    </row>
    <row r="749" spans="1:11" x14ac:dyDescent="0.25">
      <c r="A749" s="94"/>
      <c r="B749" s="347" t="s">
        <v>2348</v>
      </c>
      <c r="C749" s="8"/>
      <c r="D749" s="108"/>
      <c r="E749" s="3"/>
      <c r="F749" s="3"/>
      <c r="G749" s="3"/>
      <c r="H749" s="3"/>
      <c r="I749" s="460"/>
      <c r="J749" s="318"/>
      <c r="K749" s="460"/>
    </row>
    <row r="750" spans="1:11" ht="30" x14ac:dyDescent="0.25">
      <c r="A750" s="21">
        <v>7</v>
      </c>
      <c r="B750" s="73" t="s">
        <v>2348</v>
      </c>
      <c r="C750" s="16" t="s">
        <v>2349</v>
      </c>
      <c r="D750" s="118" t="s">
        <v>28</v>
      </c>
      <c r="E750" s="9" t="s">
        <v>28</v>
      </c>
      <c r="F750" s="9" t="s">
        <v>2231</v>
      </c>
      <c r="G750" s="9" t="s">
        <v>620</v>
      </c>
      <c r="H750" s="9"/>
      <c r="I750" s="460">
        <f>3/9/45</f>
        <v>7.4074074074074068E-3</v>
      </c>
      <c r="J750" s="318">
        <v>5</v>
      </c>
      <c r="K750" s="460">
        <f t="shared" si="42"/>
        <v>1.4814814814814814E-3</v>
      </c>
    </row>
    <row r="751" spans="1:11" x14ac:dyDescent="0.25">
      <c r="A751" s="21">
        <v>8</v>
      </c>
      <c r="B751" s="70"/>
      <c r="C751" s="16" t="s">
        <v>2350</v>
      </c>
      <c r="D751" s="118" t="s">
        <v>28</v>
      </c>
      <c r="E751" s="9" t="s">
        <v>28</v>
      </c>
      <c r="F751" s="9" t="s">
        <v>2231</v>
      </c>
      <c r="G751" s="9" t="s">
        <v>620</v>
      </c>
      <c r="H751" s="9"/>
      <c r="I751" s="460">
        <f t="shared" si="43"/>
        <v>7.4074074074074068E-3</v>
      </c>
      <c r="J751" s="318">
        <v>5</v>
      </c>
      <c r="K751" s="460">
        <f t="shared" si="42"/>
        <v>1.4814814814814814E-3</v>
      </c>
    </row>
    <row r="752" spans="1:11" ht="30" x14ac:dyDescent="0.25">
      <c r="A752" s="21">
        <v>9</v>
      </c>
      <c r="B752" s="70"/>
      <c r="C752" s="16" t="s">
        <v>2351</v>
      </c>
      <c r="D752" s="118" t="s">
        <v>28</v>
      </c>
      <c r="E752" s="9" t="s">
        <v>28</v>
      </c>
      <c r="F752" s="9" t="s">
        <v>2231</v>
      </c>
      <c r="G752" s="9" t="s">
        <v>620</v>
      </c>
      <c r="H752" s="9"/>
      <c r="I752" s="460">
        <f t="shared" si="43"/>
        <v>7.4074074074074068E-3</v>
      </c>
      <c r="J752" s="318">
        <v>5</v>
      </c>
      <c r="K752" s="460">
        <f t="shared" si="42"/>
        <v>1.4814814814814814E-3</v>
      </c>
    </row>
    <row r="753" spans="1:11" x14ac:dyDescent="0.25">
      <c r="A753" s="94"/>
      <c r="B753" s="347" t="s">
        <v>2352</v>
      </c>
      <c r="C753" s="8"/>
      <c r="D753" s="108"/>
      <c r="E753" s="3"/>
      <c r="F753" s="3"/>
      <c r="G753" s="3"/>
      <c r="H753" s="3"/>
      <c r="I753" s="460"/>
      <c r="J753" s="318"/>
      <c r="K753" s="460"/>
    </row>
    <row r="754" spans="1:11" x14ac:dyDescent="0.25">
      <c r="A754" s="21">
        <v>10</v>
      </c>
      <c r="B754" s="70" t="s">
        <v>2353</v>
      </c>
      <c r="C754" s="16" t="s">
        <v>2354</v>
      </c>
      <c r="D754" s="118" t="s">
        <v>28</v>
      </c>
      <c r="E754" s="9" t="s">
        <v>28</v>
      </c>
      <c r="F754" s="9" t="s">
        <v>2231</v>
      </c>
      <c r="G754" s="9" t="s">
        <v>620</v>
      </c>
      <c r="H754" s="9"/>
      <c r="I754" s="460">
        <f t="shared" si="43"/>
        <v>7.4074074074074068E-3</v>
      </c>
      <c r="J754" s="318">
        <v>5</v>
      </c>
      <c r="K754" s="460">
        <f t="shared" si="42"/>
        <v>1.4814814814814814E-3</v>
      </c>
    </row>
    <row r="755" spans="1:11" x14ac:dyDescent="0.25">
      <c r="A755" s="94"/>
      <c r="B755" s="347" t="s">
        <v>2355</v>
      </c>
      <c r="C755" s="8"/>
      <c r="D755" s="108"/>
      <c r="E755" s="3"/>
      <c r="F755" s="3"/>
      <c r="G755" s="3"/>
      <c r="H755" s="3"/>
      <c r="I755" s="460"/>
      <c r="J755" s="318"/>
      <c r="K755" s="460"/>
    </row>
    <row r="756" spans="1:11" x14ac:dyDescent="0.25">
      <c r="A756" s="21">
        <v>11</v>
      </c>
      <c r="B756" s="70" t="s">
        <v>2356</v>
      </c>
      <c r="C756" s="16" t="s">
        <v>2357</v>
      </c>
      <c r="D756" s="118" t="s">
        <v>28</v>
      </c>
      <c r="E756" s="9" t="s">
        <v>28</v>
      </c>
      <c r="F756" s="9" t="s">
        <v>2231</v>
      </c>
      <c r="G756" s="9" t="s">
        <v>620</v>
      </c>
      <c r="H756" s="9"/>
      <c r="I756" s="460">
        <f t="shared" si="43"/>
        <v>7.4074074074074068E-3</v>
      </c>
      <c r="J756" s="318">
        <v>5</v>
      </c>
      <c r="K756" s="460">
        <f t="shared" si="42"/>
        <v>1.4814814814814814E-3</v>
      </c>
    </row>
    <row r="757" spans="1:11" x14ac:dyDescent="0.25">
      <c r="A757" s="21">
        <v>12</v>
      </c>
      <c r="B757" s="70" t="s">
        <v>2358</v>
      </c>
      <c r="C757" s="16" t="s">
        <v>2359</v>
      </c>
      <c r="D757" s="118" t="s">
        <v>28</v>
      </c>
      <c r="E757" s="9" t="s">
        <v>28</v>
      </c>
      <c r="F757" s="9" t="s">
        <v>2231</v>
      </c>
      <c r="G757" s="9" t="s">
        <v>620</v>
      </c>
      <c r="H757" s="9"/>
      <c r="I757" s="460">
        <f t="shared" si="43"/>
        <v>7.4074074074074068E-3</v>
      </c>
      <c r="J757" s="318">
        <v>5</v>
      </c>
      <c r="K757" s="460">
        <f t="shared" si="42"/>
        <v>1.4814814814814814E-3</v>
      </c>
    </row>
    <row r="758" spans="1:11" x14ac:dyDescent="0.25">
      <c r="A758" s="94"/>
      <c r="B758" s="347" t="s">
        <v>2279</v>
      </c>
      <c r="C758" s="8"/>
      <c r="D758" s="108"/>
      <c r="E758" s="3"/>
      <c r="F758" s="3"/>
      <c r="G758" s="3"/>
      <c r="H758" s="3"/>
      <c r="I758" s="460"/>
      <c r="J758" s="318"/>
      <c r="K758" s="460"/>
    </row>
    <row r="759" spans="1:11" x14ac:dyDescent="0.25">
      <c r="A759" s="94"/>
      <c r="B759" s="347" t="s">
        <v>2280</v>
      </c>
      <c r="C759" s="8"/>
      <c r="D759" s="108"/>
      <c r="E759" s="3"/>
      <c r="F759" s="3"/>
      <c r="G759" s="3"/>
      <c r="H759" s="3"/>
      <c r="I759" s="460"/>
      <c r="J759" s="318"/>
      <c r="K759" s="460"/>
    </row>
    <row r="760" spans="1:11" x14ac:dyDescent="0.25">
      <c r="A760" s="21">
        <v>13</v>
      </c>
      <c r="B760" s="73" t="s">
        <v>1315</v>
      </c>
      <c r="C760" s="16" t="s">
        <v>2360</v>
      </c>
      <c r="D760" s="118" t="s">
        <v>28</v>
      </c>
      <c r="E760" s="9" t="s">
        <v>28</v>
      </c>
      <c r="F760" s="9" t="s">
        <v>2231</v>
      </c>
      <c r="G760" s="9" t="s">
        <v>620</v>
      </c>
      <c r="H760" s="9"/>
      <c r="I760" s="460">
        <f t="shared" si="43"/>
        <v>7.4074074074074068E-3</v>
      </c>
      <c r="J760" s="318">
        <v>5</v>
      </c>
      <c r="K760" s="460">
        <f t="shared" si="42"/>
        <v>1.4814814814814814E-3</v>
      </c>
    </row>
    <row r="761" spans="1:11" x14ac:dyDescent="0.25">
      <c r="A761" s="21">
        <v>14</v>
      </c>
      <c r="B761" s="70"/>
      <c r="C761" s="16" t="s">
        <v>2361</v>
      </c>
      <c r="D761" s="118" t="s">
        <v>28</v>
      </c>
      <c r="E761" s="9" t="s">
        <v>28</v>
      </c>
      <c r="F761" s="9" t="s">
        <v>2231</v>
      </c>
      <c r="G761" s="9" t="s">
        <v>620</v>
      </c>
      <c r="H761" s="9"/>
      <c r="I761" s="460">
        <f>3/9/45</f>
        <v>7.4074074074074068E-3</v>
      </c>
      <c r="J761" s="318">
        <v>5</v>
      </c>
      <c r="K761" s="460">
        <f t="shared" si="42"/>
        <v>1.4814814814814814E-3</v>
      </c>
    </row>
    <row r="762" spans="1:11" ht="15" customHeight="1" x14ac:dyDescent="0.25">
      <c r="A762" s="94">
        <v>15</v>
      </c>
      <c r="B762" s="72"/>
      <c r="C762" s="24" t="s">
        <v>2362</v>
      </c>
      <c r="D762" s="61" t="s">
        <v>28</v>
      </c>
      <c r="E762" s="9" t="s">
        <v>28</v>
      </c>
      <c r="F762" s="9" t="s">
        <v>2231</v>
      </c>
      <c r="G762" s="9" t="s">
        <v>620</v>
      </c>
      <c r="H762" s="9"/>
      <c r="I762" s="460">
        <f t="shared" si="43"/>
        <v>7.4074074074074068E-3</v>
      </c>
      <c r="J762" s="318">
        <v>5</v>
      </c>
      <c r="K762" s="460">
        <f t="shared" si="42"/>
        <v>1.4814814814814814E-3</v>
      </c>
    </row>
    <row r="763" spans="1:11" x14ac:dyDescent="0.25">
      <c r="A763" s="94"/>
      <c r="B763" s="347" t="s">
        <v>2363</v>
      </c>
      <c r="C763" s="8"/>
      <c r="D763" s="108"/>
      <c r="E763" s="3"/>
      <c r="F763" s="3"/>
      <c r="G763" s="3"/>
      <c r="H763" s="3"/>
      <c r="I763" s="460"/>
      <c r="J763" s="318"/>
      <c r="K763" s="460"/>
    </row>
    <row r="764" spans="1:11" x14ac:dyDescent="0.25">
      <c r="A764" s="21">
        <v>16</v>
      </c>
      <c r="B764" s="73" t="s">
        <v>2364</v>
      </c>
      <c r="C764" s="16" t="s">
        <v>2365</v>
      </c>
      <c r="D764" s="118" t="s">
        <v>28</v>
      </c>
      <c r="E764" s="9" t="s">
        <v>28</v>
      </c>
      <c r="F764" s="9" t="s">
        <v>2231</v>
      </c>
      <c r="G764" s="9" t="s">
        <v>620</v>
      </c>
      <c r="H764" s="9"/>
      <c r="I764" s="460">
        <f t="shared" si="43"/>
        <v>7.4074074074074068E-3</v>
      </c>
      <c r="J764" s="318">
        <v>5</v>
      </c>
      <c r="K764" s="460">
        <f t="shared" si="42"/>
        <v>1.4814814814814814E-3</v>
      </c>
    </row>
    <row r="765" spans="1:11" ht="30" x14ac:dyDescent="0.25">
      <c r="A765" s="21">
        <v>17</v>
      </c>
      <c r="B765" s="70"/>
      <c r="C765" s="16" t="s">
        <v>2366</v>
      </c>
      <c r="D765" s="118" t="s">
        <v>28</v>
      </c>
      <c r="E765" s="9" t="s">
        <v>28</v>
      </c>
      <c r="F765" s="9" t="s">
        <v>2231</v>
      </c>
      <c r="G765" s="9" t="s">
        <v>620</v>
      </c>
      <c r="H765" s="9"/>
      <c r="I765" s="460">
        <f t="shared" si="43"/>
        <v>7.4074074074074068E-3</v>
      </c>
      <c r="J765" s="318">
        <v>5</v>
      </c>
      <c r="K765" s="460">
        <f t="shared" si="42"/>
        <v>1.4814814814814814E-3</v>
      </c>
    </row>
    <row r="766" spans="1:11" x14ac:dyDescent="0.25">
      <c r="A766" s="94"/>
      <c r="B766" s="347" t="s">
        <v>2318</v>
      </c>
      <c r="C766" s="8"/>
      <c r="D766" s="108"/>
      <c r="E766" s="3"/>
      <c r="F766" s="3"/>
      <c r="G766" s="3"/>
      <c r="H766" s="3"/>
      <c r="I766" s="460"/>
      <c r="J766" s="318"/>
      <c r="K766" s="460"/>
    </row>
    <row r="767" spans="1:11" x14ac:dyDescent="0.25">
      <c r="A767" s="21">
        <v>18</v>
      </c>
      <c r="B767" s="70" t="s">
        <v>1305</v>
      </c>
      <c r="C767" s="16" t="s">
        <v>2367</v>
      </c>
      <c r="D767" s="118" t="s">
        <v>28</v>
      </c>
      <c r="E767" s="9" t="s">
        <v>28</v>
      </c>
      <c r="F767" s="9" t="s">
        <v>2231</v>
      </c>
      <c r="G767" s="9" t="s">
        <v>620</v>
      </c>
      <c r="H767" s="9"/>
      <c r="I767" s="460">
        <f t="shared" si="43"/>
        <v>7.4074074074074068E-3</v>
      </c>
      <c r="J767" s="318">
        <v>5</v>
      </c>
      <c r="K767" s="460">
        <f t="shared" si="42"/>
        <v>1.4814814814814814E-3</v>
      </c>
    </row>
    <row r="768" spans="1:11" x14ac:dyDescent="0.25">
      <c r="A768" s="21">
        <v>19</v>
      </c>
      <c r="B768" s="70"/>
      <c r="C768" s="16" t="s">
        <v>2368</v>
      </c>
      <c r="D768" s="118" t="s">
        <v>28</v>
      </c>
      <c r="E768" s="9" t="s">
        <v>28</v>
      </c>
      <c r="F768" s="9" t="s">
        <v>2231</v>
      </c>
      <c r="G768" s="9" t="s">
        <v>620</v>
      </c>
      <c r="H768" s="9"/>
      <c r="I768" s="460">
        <f t="shared" si="43"/>
        <v>7.4074074074074068E-3</v>
      </c>
      <c r="J768" s="318">
        <v>5</v>
      </c>
      <c r="K768" s="460">
        <f t="shared" si="42"/>
        <v>1.4814814814814814E-3</v>
      </c>
    </row>
    <row r="769" spans="1:11" x14ac:dyDescent="0.25">
      <c r="A769" s="94">
        <v>20</v>
      </c>
      <c r="B769" s="72"/>
      <c r="C769" s="24" t="s">
        <v>2369</v>
      </c>
      <c r="D769" s="61" t="s">
        <v>28</v>
      </c>
      <c r="E769" s="9" t="s">
        <v>28</v>
      </c>
      <c r="F769" s="9" t="s">
        <v>2231</v>
      </c>
      <c r="G769" s="9" t="s">
        <v>620</v>
      </c>
      <c r="H769" s="9"/>
      <c r="I769" s="460">
        <f t="shared" si="43"/>
        <v>7.4074074074074068E-3</v>
      </c>
      <c r="J769" s="318">
        <v>5</v>
      </c>
      <c r="K769" s="460">
        <f t="shared" si="42"/>
        <v>1.4814814814814814E-3</v>
      </c>
    </row>
    <row r="770" spans="1:11" x14ac:dyDescent="0.25">
      <c r="A770" s="21"/>
      <c r="B770" s="70"/>
      <c r="C770" s="48" t="s">
        <v>2771</v>
      </c>
      <c r="D770" s="114"/>
      <c r="E770" s="116"/>
      <c r="F770" s="116"/>
      <c r="G770" s="116"/>
      <c r="H770" s="116"/>
      <c r="I770" s="460"/>
      <c r="J770" s="318"/>
      <c r="K770" s="460"/>
    </row>
    <row r="771" spans="1:11" ht="45" x14ac:dyDescent="0.25">
      <c r="A771" s="22"/>
      <c r="B771" s="71"/>
      <c r="C771" s="49" t="s">
        <v>2083</v>
      </c>
      <c r="D771" s="111"/>
      <c r="E771" s="117"/>
      <c r="F771" s="117"/>
      <c r="G771" s="117"/>
      <c r="H771" s="117"/>
      <c r="I771" s="460"/>
      <c r="J771" s="318"/>
      <c r="K771" s="460"/>
    </row>
    <row r="772" spans="1:11" ht="45" x14ac:dyDescent="0.25">
      <c r="A772" s="23"/>
      <c r="B772" s="84"/>
      <c r="C772" s="49" t="s">
        <v>2084</v>
      </c>
      <c r="D772" s="111"/>
      <c r="E772" s="117"/>
      <c r="F772" s="117"/>
      <c r="G772" s="117"/>
      <c r="H772" s="117"/>
      <c r="I772" s="460"/>
      <c r="J772" s="318"/>
      <c r="K772" s="460"/>
    </row>
    <row r="773" spans="1:11" x14ac:dyDescent="0.25">
      <c r="A773" s="19" t="s">
        <v>2370</v>
      </c>
      <c r="B773" s="87"/>
      <c r="C773" s="20"/>
      <c r="D773" s="110"/>
      <c r="E773" s="45"/>
      <c r="F773" s="45"/>
      <c r="G773" s="45"/>
      <c r="H773" s="45"/>
      <c r="I773" s="460"/>
      <c r="J773" s="318"/>
      <c r="K773" s="460"/>
    </row>
    <row r="774" spans="1:11" x14ac:dyDescent="0.25">
      <c r="A774" s="7" t="s">
        <v>2371</v>
      </c>
      <c r="B774" s="348"/>
      <c r="C774" s="8"/>
      <c r="D774" s="108"/>
      <c r="E774" s="3"/>
      <c r="F774" s="3"/>
      <c r="G774" s="3"/>
      <c r="H774" s="3"/>
      <c r="I774" s="460"/>
      <c r="J774" s="318"/>
      <c r="K774" s="460"/>
    </row>
    <row r="775" spans="1:11" x14ac:dyDescent="0.25">
      <c r="A775" s="7" t="s">
        <v>2372</v>
      </c>
      <c r="B775" s="348"/>
      <c r="C775" s="8"/>
      <c r="D775" s="108"/>
      <c r="E775" s="3"/>
      <c r="F775" s="3"/>
      <c r="G775" s="3"/>
      <c r="H775" s="3"/>
      <c r="I775" s="460"/>
      <c r="J775" s="318"/>
      <c r="K775" s="460"/>
    </row>
    <row r="776" spans="1:11" x14ac:dyDescent="0.25">
      <c r="A776" s="38"/>
      <c r="B776" s="347" t="s">
        <v>2373</v>
      </c>
      <c r="C776" s="8"/>
      <c r="D776" s="108"/>
      <c r="E776" s="3"/>
      <c r="F776" s="3"/>
      <c r="G776" s="3"/>
      <c r="H776" s="9"/>
      <c r="I776" s="460"/>
      <c r="J776" s="318"/>
      <c r="K776" s="460"/>
    </row>
    <row r="777" spans="1:11" ht="30" x14ac:dyDescent="0.25">
      <c r="A777" s="94">
        <v>1</v>
      </c>
      <c r="B777" s="62"/>
      <c r="C777" s="17" t="s">
        <v>2374</v>
      </c>
      <c r="D777" s="61" t="s">
        <v>28</v>
      </c>
      <c r="E777" s="9" t="s">
        <v>28</v>
      </c>
      <c r="F777" s="9" t="s">
        <v>350</v>
      </c>
      <c r="G777" s="9" t="s">
        <v>620</v>
      </c>
      <c r="H777" s="9"/>
      <c r="I777" s="460">
        <f>3/9/45</f>
        <v>7.4074074074074068E-3</v>
      </c>
      <c r="J777" s="318">
        <v>5</v>
      </c>
      <c r="K777" s="460">
        <f t="shared" ref="K777:K825" si="44">I777/J777</f>
        <v>1.4814814814814814E-3</v>
      </c>
    </row>
    <row r="778" spans="1:11" ht="30" x14ac:dyDescent="0.25">
      <c r="A778" s="94">
        <v>2</v>
      </c>
      <c r="B778" s="88"/>
      <c r="C778" s="17" t="s">
        <v>2375</v>
      </c>
      <c r="D778" s="61" t="s">
        <v>28</v>
      </c>
      <c r="E778" s="9" t="s">
        <v>28</v>
      </c>
      <c r="F778" s="9" t="s">
        <v>350</v>
      </c>
      <c r="G778" s="9" t="s">
        <v>620</v>
      </c>
      <c r="H778" s="9"/>
      <c r="I778" s="460">
        <f t="shared" ref="I778:I790" si="45">3/9/45</f>
        <v>7.4074074074074068E-3</v>
      </c>
      <c r="J778" s="318">
        <v>5</v>
      </c>
      <c r="K778" s="460">
        <f t="shared" si="44"/>
        <v>1.4814814814814814E-3</v>
      </c>
    </row>
    <row r="779" spans="1:11" x14ac:dyDescent="0.25">
      <c r="A779" s="94">
        <v>3</v>
      </c>
      <c r="B779" s="63"/>
      <c r="C779" s="17" t="s">
        <v>2376</v>
      </c>
      <c r="D779" s="61" t="s">
        <v>28</v>
      </c>
      <c r="E779" s="9" t="s">
        <v>28</v>
      </c>
      <c r="F779" s="9" t="s">
        <v>350</v>
      </c>
      <c r="G779" s="9" t="s">
        <v>2377</v>
      </c>
      <c r="H779" s="9"/>
      <c r="I779" s="460">
        <f t="shared" si="45"/>
        <v>7.4074074074074068E-3</v>
      </c>
      <c r="J779" s="318">
        <v>5</v>
      </c>
      <c r="K779" s="460">
        <f t="shared" si="44"/>
        <v>1.4814814814814814E-3</v>
      </c>
    </row>
    <row r="780" spans="1:11" x14ac:dyDescent="0.25">
      <c r="A780" s="31"/>
      <c r="B780" s="347" t="s">
        <v>2378</v>
      </c>
      <c r="C780" s="8"/>
      <c r="D780" s="108"/>
      <c r="E780" s="3"/>
      <c r="F780" s="3"/>
      <c r="G780" s="3"/>
      <c r="H780" s="9"/>
      <c r="I780" s="460"/>
      <c r="J780" s="318"/>
      <c r="K780" s="460"/>
    </row>
    <row r="781" spans="1:11" ht="30" x14ac:dyDescent="0.25">
      <c r="A781" s="94">
        <v>4</v>
      </c>
      <c r="B781" s="75"/>
      <c r="C781" s="17" t="s">
        <v>2379</v>
      </c>
      <c r="D781" s="61" t="s">
        <v>28</v>
      </c>
      <c r="E781" s="9" t="s">
        <v>28</v>
      </c>
      <c r="F781" s="9" t="s">
        <v>350</v>
      </c>
      <c r="G781" s="9" t="s">
        <v>2377</v>
      </c>
      <c r="H781" s="9"/>
      <c r="I781" s="460">
        <f t="shared" si="45"/>
        <v>7.4074074074074068E-3</v>
      </c>
      <c r="J781" s="318">
        <v>5</v>
      </c>
      <c r="K781" s="460">
        <f t="shared" si="44"/>
        <v>1.4814814814814814E-3</v>
      </c>
    </row>
    <row r="782" spans="1:11" x14ac:dyDescent="0.25">
      <c r="A782" s="21">
        <v>5</v>
      </c>
      <c r="B782" s="62"/>
      <c r="C782" s="16" t="s">
        <v>2380</v>
      </c>
      <c r="D782" s="118" t="s">
        <v>28</v>
      </c>
      <c r="E782" s="9" t="s">
        <v>28</v>
      </c>
      <c r="F782" s="9" t="s">
        <v>350</v>
      </c>
      <c r="G782" s="9" t="s">
        <v>2377</v>
      </c>
      <c r="H782" s="9"/>
      <c r="I782" s="460">
        <f t="shared" si="45"/>
        <v>7.4074074074074068E-3</v>
      </c>
      <c r="J782" s="318">
        <v>5</v>
      </c>
      <c r="K782" s="460">
        <f t="shared" si="44"/>
        <v>1.4814814814814814E-3</v>
      </c>
    </row>
    <row r="783" spans="1:11" x14ac:dyDescent="0.25">
      <c r="A783" s="94"/>
      <c r="B783" s="347" t="s">
        <v>2381</v>
      </c>
      <c r="C783" s="8"/>
      <c r="D783" s="108"/>
      <c r="E783" s="3"/>
      <c r="F783" s="3"/>
      <c r="G783" s="3"/>
      <c r="H783" s="9"/>
      <c r="I783" s="460"/>
      <c r="J783" s="318"/>
      <c r="K783" s="460"/>
    </row>
    <row r="784" spans="1:11" ht="45" x14ac:dyDescent="0.25">
      <c r="A784" s="94">
        <v>6</v>
      </c>
      <c r="B784" s="75"/>
      <c r="C784" s="17" t="s">
        <v>2382</v>
      </c>
      <c r="D784" s="61" t="s">
        <v>28</v>
      </c>
      <c r="E784" s="9" t="s">
        <v>28</v>
      </c>
      <c r="F784" s="9" t="s">
        <v>350</v>
      </c>
      <c r="G784" s="9" t="s">
        <v>2377</v>
      </c>
      <c r="H784" s="9"/>
      <c r="I784" s="460">
        <f t="shared" si="45"/>
        <v>7.4074074074074068E-3</v>
      </c>
      <c r="J784" s="318">
        <v>5</v>
      </c>
      <c r="K784" s="460">
        <f t="shared" si="44"/>
        <v>1.4814814814814814E-3</v>
      </c>
    </row>
    <row r="785" spans="1:11" x14ac:dyDescent="0.25">
      <c r="A785" s="7" t="s">
        <v>2260</v>
      </c>
      <c r="B785" s="348"/>
      <c r="C785" s="8"/>
      <c r="D785" s="108"/>
      <c r="E785" s="3"/>
      <c r="F785" s="3"/>
      <c r="G785" s="3"/>
      <c r="H785" s="3"/>
      <c r="I785" s="460"/>
      <c r="J785" s="318"/>
      <c r="K785" s="460"/>
    </row>
    <row r="786" spans="1:11" x14ac:dyDescent="0.25">
      <c r="A786" s="94"/>
      <c r="B786" s="347" t="s">
        <v>2383</v>
      </c>
      <c r="C786" s="8"/>
      <c r="D786" s="108"/>
      <c r="E786" s="3"/>
      <c r="F786" s="3"/>
      <c r="G786" s="3"/>
      <c r="H786" s="9"/>
      <c r="I786" s="460"/>
      <c r="J786" s="318"/>
      <c r="K786" s="460"/>
    </row>
    <row r="787" spans="1:11" ht="30" x14ac:dyDescent="0.25">
      <c r="A787" s="94">
        <v>7</v>
      </c>
      <c r="B787" s="75"/>
      <c r="C787" s="17" t="s">
        <v>2384</v>
      </c>
      <c r="D787" s="61" t="s">
        <v>28</v>
      </c>
      <c r="E787" s="9" t="s">
        <v>28</v>
      </c>
      <c r="F787" s="9" t="s">
        <v>350</v>
      </c>
      <c r="G787" s="9" t="s">
        <v>2377</v>
      </c>
      <c r="H787" s="9"/>
      <c r="I787" s="460">
        <f t="shared" si="45"/>
        <v>7.4074074074074068E-3</v>
      </c>
      <c r="J787" s="318">
        <v>5</v>
      </c>
      <c r="K787" s="460">
        <f t="shared" si="44"/>
        <v>1.4814814814814814E-3</v>
      </c>
    </row>
    <row r="788" spans="1:11" x14ac:dyDescent="0.25">
      <c r="A788" s="7" t="s">
        <v>2279</v>
      </c>
      <c r="B788" s="348"/>
      <c r="C788" s="8"/>
      <c r="D788" s="108"/>
      <c r="E788" s="3"/>
      <c r="F788" s="3"/>
      <c r="G788" s="3"/>
      <c r="H788" s="3"/>
      <c r="I788" s="460"/>
      <c r="J788" s="318"/>
      <c r="K788" s="460"/>
    </row>
    <row r="789" spans="1:11" x14ac:dyDescent="0.25">
      <c r="A789" s="94"/>
      <c r="B789" s="347" t="s">
        <v>2385</v>
      </c>
      <c r="C789" s="8"/>
      <c r="D789" s="108"/>
      <c r="E789" s="3"/>
      <c r="F789" s="3"/>
      <c r="G789" s="3"/>
      <c r="H789" s="3"/>
      <c r="I789" s="460"/>
      <c r="J789" s="318"/>
      <c r="K789" s="460"/>
    </row>
    <row r="790" spans="1:11" ht="30" x14ac:dyDescent="0.25">
      <c r="A790" s="94">
        <v>8</v>
      </c>
      <c r="B790" s="72" t="s">
        <v>336</v>
      </c>
      <c r="C790" s="17" t="s">
        <v>2386</v>
      </c>
      <c r="D790" s="61" t="s">
        <v>28</v>
      </c>
      <c r="E790" s="9" t="s">
        <v>28</v>
      </c>
      <c r="F790" s="9" t="s">
        <v>350</v>
      </c>
      <c r="G790" s="9" t="s">
        <v>2377</v>
      </c>
      <c r="H790" s="9"/>
      <c r="I790" s="460">
        <f t="shared" si="45"/>
        <v>7.4074074074074068E-3</v>
      </c>
      <c r="J790" s="318">
        <v>5</v>
      </c>
      <c r="K790" s="460">
        <f t="shared" si="44"/>
        <v>1.4814814814814814E-3</v>
      </c>
    </row>
    <row r="791" spans="1:11" x14ac:dyDescent="0.25">
      <c r="A791" s="7" t="s">
        <v>2387</v>
      </c>
      <c r="B791" s="348"/>
      <c r="C791" s="8"/>
      <c r="D791" s="108"/>
      <c r="E791" s="3"/>
      <c r="F791" s="3"/>
      <c r="G791" s="3"/>
      <c r="H791" s="3"/>
      <c r="I791" s="460"/>
      <c r="J791" s="318"/>
      <c r="K791" s="460"/>
    </row>
    <row r="792" spans="1:11" x14ac:dyDescent="0.25">
      <c r="A792" s="7" t="s">
        <v>2260</v>
      </c>
      <c r="B792" s="348"/>
      <c r="C792" s="8"/>
      <c r="D792" s="108"/>
      <c r="E792" s="3"/>
      <c r="F792" s="3"/>
      <c r="G792" s="3"/>
      <c r="H792" s="3"/>
      <c r="I792" s="460"/>
      <c r="J792" s="318"/>
      <c r="K792" s="460"/>
    </row>
    <row r="793" spans="1:11" x14ac:dyDescent="0.25">
      <c r="A793" s="94"/>
      <c r="B793" s="347" t="s">
        <v>2383</v>
      </c>
      <c r="C793" s="8"/>
      <c r="D793" s="108"/>
      <c r="E793" s="3"/>
      <c r="F793" s="3"/>
      <c r="G793" s="3"/>
      <c r="H793" s="9"/>
      <c r="I793" s="460"/>
      <c r="J793" s="318"/>
      <c r="K793" s="460"/>
    </row>
    <row r="794" spans="1:11" ht="29.25" customHeight="1" x14ac:dyDescent="0.25">
      <c r="A794" s="21">
        <v>1</v>
      </c>
      <c r="B794" s="62"/>
      <c r="C794" s="46" t="s">
        <v>2301</v>
      </c>
      <c r="D794" s="119"/>
      <c r="E794" s="9" t="s">
        <v>28</v>
      </c>
      <c r="F794" s="9" t="s">
        <v>13</v>
      </c>
      <c r="G794" s="9">
        <v>7</v>
      </c>
      <c r="H794" s="9"/>
      <c r="I794" s="460">
        <f>G794/9/45</f>
        <v>1.7283950617283952E-2</v>
      </c>
      <c r="J794" s="318">
        <v>5</v>
      </c>
      <c r="K794" s="460">
        <f t="shared" si="44"/>
        <v>3.4567901234567903E-3</v>
      </c>
    </row>
    <row r="795" spans="1:11" x14ac:dyDescent="0.25">
      <c r="A795" s="38" t="s">
        <v>132</v>
      </c>
      <c r="B795" s="347" t="s">
        <v>2173</v>
      </c>
      <c r="C795" s="5"/>
      <c r="D795" s="60"/>
      <c r="E795" s="3"/>
      <c r="F795" s="9"/>
      <c r="G795" s="9"/>
      <c r="H795" s="9"/>
      <c r="I795" s="460"/>
      <c r="J795" s="318"/>
      <c r="K795" s="460"/>
    </row>
    <row r="796" spans="1:11" x14ac:dyDescent="0.25">
      <c r="A796" s="7" t="s">
        <v>2260</v>
      </c>
      <c r="B796" s="348"/>
      <c r="C796" s="8"/>
      <c r="D796" s="108"/>
      <c r="E796" s="3"/>
      <c r="F796" s="3"/>
      <c r="G796" s="3"/>
      <c r="H796" s="3"/>
      <c r="I796" s="460"/>
      <c r="J796" s="318"/>
      <c r="K796" s="460"/>
    </row>
    <row r="797" spans="1:11" x14ac:dyDescent="0.25">
      <c r="A797" s="31"/>
      <c r="B797" s="347" t="s">
        <v>2383</v>
      </c>
      <c r="C797" s="8"/>
      <c r="D797" s="108"/>
      <c r="E797" s="3"/>
      <c r="F797" s="3"/>
      <c r="G797" s="3"/>
      <c r="H797" s="3"/>
      <c r="I797" s="460"/>
      <c r="J797" s="318"/>
      <c r="K797" s="460"/>
    </row>
    <row r="798" spans="1:11" x14ac:dyDescent="0.25">
      <c r="A798" s="21">
        <v>1</v>
      </c>
      <c r="B798" s="70"/>
      <c r="C798" s="24" t="s">
        <v>2388</v>
      </c>
      <c r="D798" s="118" t="s">
        <v>28</v>
      </c>
      <c r="E798" s="9" t="s">
        <v>28</v>
      </c>
      <c r="F798" s="9" t="s">
        <v>1348</v>
      </c>
      <c r="G798" s="9">
        <v>15</v>
      </c>
      <c r="H798" s="9"/>
      <c r="I798" s="460">
        <f t="shared" ref="I798" si="46">G798/9/45</f>
        <v>3.7037037037037042E-2</v>
      </c>
      <c r="J798" s="318">
        <v>5</v>
      </c>
      <c r="K798" s="460">
        <f t="shared" si="44"/>
        <v>7.4074074074074086E-3</v>
      </c>
    </row>
    <row r="799" spans="1:11" x14ac:dyDescent="0.25">
      <c r="A799" s="38" t="s">
        <v>341</v>
      </c>
      <c r="B799" s="347" t="s">
        <v>255</v>
      </c>
      <c r="C799" s="8"/>
      <c r="D799" s="108"/>
      <c r="E799" s="3"/>
      <c r="F799" s="3"/>
      <c r="G799" s="3"/>
      <c r="H799" s="3"/>
      <c r="I799" s="460"/>
      <c r="J799" s="318"/>
      <c r="K799" s="460"/>
    </row>
    <row r="800" spans="1:11" x14ac:dyDescent="0.25">
      <c r="A800" s="7" t="s">
        <v>2245</v>
      </c>
      <c r="B800" s="348"/>
      <c r="C800" s="8"/>
      <c r="D800" s="108"/>
      <c r="E800" s="3"/>
      <c r="F800" s="3"/>
      <c r="G800" s="3"/>
      <c r="H800" s="3"/>
      <c r="I800" s="460"/>
      <c r="J800" s="318"/>
      <c r="K800" s="460"/>
    </row>
    <row r="801" spans="1:11" x14ac:dyDescent="0.25">
      <c r="A801" s="38"/>
      <c r="B801" s="347" t="s">
        <v>2373</v>
      </c>
      <c r="C801" s="8"/>
      <c r="D801" s="108"/>
      <c r="E801" s="3"/>
      <c r="F801" s="3"/>
      <c r="G801" s="3"/>
      <c r="H801" s="3"/>
      <c r="I801" s="460"/>
      <c r="J801" s="318"/>
      <c r="K801" s="460"/>
    </row>
    <row r="802" spans="1:11" ht="30" x14ac:dyDescent="0.25">
      <c r="A802" s="21">
        <v>1</v>
      </c>
      <c r="B802" s="62"/>
      <c r="C802" s="16" t="s">
        <v>2389</v>
      </c>
      <c r="D802" s="118" t="s">
        <v>28</v>
      </c>
      <c r="E802" s="9" t="s">
        <v>28</v>
      </c>
      <c r="F802" s="9" t="s">
        <v>2231</v>
      </c>
      <c r="G802" s="9" t="s">
        <v>620</v>
      </c>
      <c r="H802" s="9"/>
      <c r="I802" s="460">
        <f t="shared" ref="I802:I825" si="47">3/9/45</f>
        <v>7.4074074074074068E-3</v>
      </c>
      <c r="J802" s="318">
        <v>5</v>
      </c>
      <c r="K802" s="460">
        <f t="shared" si="44"/>
        <v>1.4814814814814814E-3</v>
      </c>
    </row>
    <row r="803" spans="1:11" ht="30" x14ac:dyDescent="0.25">
      <c r="A803" s="21">
        <v>2</v>
      </c>
      <c r="B803" s="70"/>
      <c r="C803" s="16" t="s">
        <v>2390</v>
      </c>
      <c r="D803" s="118" t="s">
        <v>28</v>
      </c>
      <c r="E803" s="9" t="s">
        <v>28</v>
      </c>
      <c r="F803" s="9" t="s">
        <v>2231</v>
      </c>
      <c r="G803" s="9" t="s">
        <v>620</v>
      </c>
      <c r="H803" s="9"/>
      <c r="I803" s="460">
        <f t="shared" si="47"/>
        <v>7.4074074074074068E-3</v>
      </c>
      <c r="J803" s="318">
        <v>5</v>
      </c>
      <c r="K803" s="460">
        <f t="shared" si="44"/>
        <v>1.4814814814814814E-3</v>
      </c>
    </row>
    <row r="804" spans="1:11" x14ac:dyDescent="0.25">
      <c r="A804" s="94">
        <v>3</v>
      </c>
      <c r="B804" s="72"/>
      <c r="C804" s="17" t="s">
        <v>2391</v>
      </c>
      <c r="D804" s="61" t="s">
        <v>28</v>
      </c>
      <c r="E804" s="9" t="s">
        <v>28</v>
      </c>
      <c r="F804" s="9" t="s">
        <v>2231</v>
      </c>
      <c r="G804" s="9" t="s">
        <v>620</v>
      </c>
      <c r="H804" s="9"/>
      <c r="I804" s="460">
        <f t="shared" si="47"/>
        <v>7.4074074074074068E-3</v>
      </c>
      <c r="J804" s="318">
        <v>5</v>
      </c>
      <c r="K804" s="460">
        <f t="shared" si="44"/>
        <v>1.4814814814814814E-3</v>
      </c>
    </row>
    <row r="805" spans="1:11" x14ac:dyDescent="0.25">
      <c r="A805" s="94"/>
      <c r="B805" s="347" t="s">
        <v>2378</v>
      </c>
      <c r="C805" s="8"/>
      <c r="D805" s="108"/>
      <c r="E805" s="3"/>
      <c r="F805" s="3"/>
      <c r="G805" s="3"/>
      <c r="H805" s="3"/>
      <c r="I805" s="460"/>
      <c r="J805" s="318"/>
      <c r="K805" s="460"/>
    </row>
    <row r="806" spans="1:11" ht="30" x14ac:dyDescent="0.25">
      <c r="A806" s="94">
        <v>4</v>
      </c>
      <c r="B806" s="75"/>
      <c r="C806" s="24" t="s">
        <v>2392</v>
      </c>
      <c r="D806" s="61" t="s">
        <v>28</v>
      </c>
      <c r="E806" s="9" t="s">
        <v>28</v>
      </c>
      <c r="F806" s="9" t="s">
        <v>2231</v>
      </c>
      <c r="G806" s="9" t="s">
        <v>620</v>
      </c>
      <c r="H806" s="9"/>
      <c r="I806" s="460">
        <f t="shared" si="47"/>
        <v>7.4074074074074068E-3</v>
      </c>
      <c r="J806" s="318">
        <v>5</v>
      </c>
      <c r="K806" s="460">
        <f t="shared" si="44"/>
        <v>1.4814814814814814E-3</v>
      </c>
    </row>
    <row r="807" spans="1:11" x14ac:dyDescent="0.25">
      <c r="A807" s="94"/>
      <c r="B807" s="347" t="s">
        <v>2381</v>
      </c>
      <c r="C807" s="8"/>
      <c r="D807" s="108"/>
      <c r="E807" s="3"/>
      <c r="F807" s="3"/>
      <c r="G807" s="3"/>
      <c r="H807" s="9"/>
      <c r="I807" s="460"/>
      <c r="J807" s="318"/>
      <c r="K807" s="460"/>
    </row>
    <row r="808" spans="1:11" x14ac:dyDescent="0.25">
      <c r="A808" s="94">
        <v>5</v>
      </c>
      <c r="B808" s="72"/>
      <c r="C808" s="17" t="s">
        <v>2393</v>
      </c>
      <c r="D808" s="61" t="s">
        <v>28</v>
      </c>
      <c r="E808" s="9" t="s">
        <v>28</v>
      </c>
      <c r="F808" s="9" t="s">
        <v>2231</v>
      </c>
      <c r="G808" s="9" t="s">
        <v>620</v>
      </c>
      <c r="H808" s="9"/>
      <c r="I808" s="460">
        <f t="shared" si="47"/>
        <v>7.4074074074074068E-3</v>
      </c>
      <c r="J808" s="318">
        <v>5</v>
      </c>
      <c r="K808" s="460">
        <f t="shared" si="44"/>
        <v>1.4814814814814814E-3</v>
      </c>
    </row>
    <row r="809" spans="1:11" ht="45" x14ac:dyDescent="0.25">
      <c r="A809" s="21">
        <v>6</v>
      </c>
      <c r="B809" s="62"/>
      <c r="C809" s="16" t="s">
        <v>2394</v>
      </c>
      <c r="D809" s="118" t="s">
        <v>28</v>
      </c>
      <c r="E809" s="9" t="s">
        <v>28</v>
      </c>
      <c r="F809" s="9" t="s">
        <v>2231</v>
      </c>
      <c r="G809" s="9" t="s">
        <v>620</v>
      </c>
      <c r="H809" s="9"/>
      <c r="I809" s="460">
        <f t="shared" si="47"/>
        <v>7.4074074074074068E-3</v>
      </c>
      <c r="J809" s="318">
        <v>5</v>
      </c>
      <c r="K809" s="460">
        <f t="shared" si="44"/>
        <v>1.4814814814814814E-3</v>
      </c>
    </row>
    <row r="810" spans="1:11" x14ac:dyDescent="0.25">
      <c r="A810" s="7" t="s">
        <v>2260</v>
      </c>
      <c r="B810" s="348"/>
      <c r="C810" s="8"/>
      <c r="D810" s="108"/>
      <c r="E810" s="3"/>
      <c r="F810" s="3"/>
      <c r="G810" s="3"/>
      <c r="H810" s="3"/>
      <c r="I810" s="460"/>
      <c r="J810" s="318"/>
      <c r="K810" s="460"/>
    </row>
    <row r="811" spans="1:11" x14ac:dyDescent="0.25">
      <c r="A811" s="94"/>
      <c r="B811" s="347" t="s">
        <v>2383</v>
      </c>
      <c r="C811" s="8"/>
      <c r="D811" s="108"/>
      <c r="E811" s="3"/>
      <c r="F811" s="3"/>
      <c r="G811" s="3"/>
      <c r="H811" s="3"/>
      <c r="I811" s="460"/>
      <c r="J811" s="318"/>
      <c r="K811" s="460"/>
    </row>
    <row r="812" spans="1:11" ht="30" x14ac:dyDescent="0.25">
      <c r="A812" s="21">
        <v>7</v>
      </c>
      <c r="B812" s="62"/>
      <c r="C812" s="16" t="s">
        <v>2395</v>
      </c>
      <c r="D812" s="118" t="s">
        <v>28</v>
      </c>
      <c r="E812" s="9" t="s">
        <v>28</v>
      </c>
      <c r="F812" s="9" t="s">
        <v>2231</v>
      </c>
      <c r="G812" s="9" t="s">
        <v>620</v>
      </c>
      <c r="H812" s="9"/>
      <c r="I812" s="460">
        <f t="shared" si="47"/>
        <v>7.4074074074074068E-3</v>
      </c>
      <c r="J812" s="318">
        <v>5</v>
      </c>
      <c r="K812" s="460">
        <f t="shared" si="44"/>
        <v>1.4814814814814814E-3</v>
      </c>
    </row>
    <row r="813" spans="1:11" x14ac:dyDescent="0.25">
      <c r="A813" s="94"/>
      <c r="B813" s="347" t="s">
        <v>2396</v>
      </c>
      <c r="C813" s="8"/>
      <c r="D813" s="108"/>
      <c r="E813" s="3"/>
      <c r="F813" s="3"/>
      <c r="G813" s="3"/>
      <c r="H813" s="3"/>
      <c r="I813" s="460"/>
      <c r="J813" s="318"/>
      <c r="K813" s="460"/>
    </row>
    <row r="814" spans="1:11" ht="30" x14ac:dyDescent="0.25">
      <c r="A814" s="94">
        <v>8</v>
      </c>
      <c r="B814" s="75"/>
      <c r="C814" s="24" t="s">
        <v>2397</v>
      </c>
      <c r="D814" s="61" t="s">
        <v>28</v>
      </c>
      <c r="E814" s="9" t="s">
        <v>28</v>
      </c>
      <c r="F814" s="9" t="s">
        <v>2231</v>
      </c>
      <c r="G814" s="9" t="s">
        <v>620</v>
      </c>
      <c r="H814" s="9"/>
      <c r="I814" s="460">
        <f t="shared" si="47"/>
        <v>7.4074074074074068E-3</v>
      </c>
      <c r="J814" s="318">
        <v>5</v>
      </c>
      <c r="K814" s="460">
        <f t="shared" si="44"/>
        <v>1.4814814814814814E-3</v>
      </c>
    </row>
    <row r="815" spans="1:11" x14ac:dyDescent="0.25">
      <c r="A815" s="94"/>
      <c r="B815" s="347" t="s">
        <v>2398</v>
      </c>
      <c r="C815" s="8"/>
      <c r="D815" s="108"/>
      <c r="E815" s="3"/>
      <c r="F815" s="3"/>
      <c r="G815" s="3"/>
      <c r="H815" s="9"/>
      <c r="I815" s="460"/>
      <c r="J815" s="318"/>
      <c r="K815" s="460"/>
    </row>
    <row r="816" spans="1:11" ht="30" x14ac:dyDescent="0.25">
      <c r="A816" s="94">
        <v>9</v>
      </c>
      <c r="B816" s="75"/>
      <c r="C816" s="24" t="s">
        <v>2399</v>
      </c>
      <c r="D816" s="61" t="s">
        <v>28</v>
      </c>
      <c r="E816" s="9" t="s">
        <v>28</v>
      </c>
      <c r="F816" s="9" t="s">
        <v>2231</v>
      </c>
      <c r="G816" s="9" t="s">
        <v>620</v>
      </c>
      <c r="H816" s="9"/>
      <c r="I816" s="460">
        <f t="shared" si="47"/>
        <v>7.4074074074074068E-3</v>
      </c>
      <c r="J816" s="318">
        <v>5</v>
      </c>
      <c r="K816" s="460">
        <f t="shared" si="44"/>
        <v>1.4814814814814814E-3</v>
      </c>
    </row>
    <row r="817" spans="1:11" ht="30" x14ac:dyDescent="0.25">
      <c r="A817" s="94">
        <v>10</v>
      </c>
      <c r="B817" s="75"/>
      <c r="C817" s="24" t="s">
        <v>2400</v>
      </c>
      <c r="D817" s="61" t="s">
        <v>28</v>
      </c>
      <c r="E817" s="9" t="s">
        <v>28</v>
      </c>
      <c r="F817" s="9" t="s">
        <v>2231</v>
      </c>
      <c r="G817" s="9" t="s">
        <v>620</v>
      </c>
      <c r="H817" s="9"/>
      <c r="I817" s="460">
        <f t="shared" si="47"/>
        <v>7.4074074074074068E-3</v>
      </c>
      <c r="J817" s="318">
        <v>5</v>
      </c>
      <c r="K817" s="460">
        <f t="shared" si="44"/>
        <v>1.4814814814814814E-3</v>
      </c>
    </row>
    <row r="818" spans="1:11" x14ac:dyDescent="0.25">
      <c r="A818" s="7" t="s">
        <v>2279</v>
      </c>
      <c r="B818" s="348"/>
      <c r="C818" s="8"/>
      <c r="D818" s="108"/>
      <c r="E818" s="3"/>
      <c r="F818" s="3"/>
      <c r="G818" s="3"/>
      <c r="H818" s="3"/>
      <c r="I818" s="460"/>
      <c r="J818" s="318"/>
      <c r="K818" s="460"/>
    </row>
    <row r="819" spans="1:11" x14ac:dyDescent="0.25">
      <c r="A819" s="94"/>
      <c r="B819" s="347" t="s">
        <v>2385</v>
      </c>
      <c r="C819" s="8"/>
      <c r="D819" s="108"/>
      <c r="E819" s="3"/>
      <c r="F819" s="3"/>
      <c r="G819" s="3"/>
      <c r="H819" s="9"/>
      <c r="I819" s="460"/>
      <c r="J819" s="318"/>
      <c r="K819" s="460"/>
    </row>
    <row r="820" spans="1:11" ht="45" x14ac:dyDescent="0.25">
      <c r="A820" s="94">
        <v>11</v>
      </c>
      <c r="B820" s="72"/>
      <c r="C820" s="24" t="s">
        <v>2401</v>
      </c>
      <c r="D820" s="61" t="s">
        <v>28</v>
      </c>
      <c r="E820" s="9" t="s">
        <v>28</v>
      </c>
      <c r="F820" s="9" t="s">
        <v>2231</v>
      </c>
      <c r="G820" s="9" t="s">
        <v>620</v>
      </c>
      <c r="H820" s="9"/>
      <c r="I820" s="460">
        <f t="shared" si="47"/>
        <v>7.4074074074074068E-3</v>
      </c>
      <c r="J820" s="318">
        <v>5</v>
      </c>
      <c r="K820" s="460">
        <f t="shared" si="44"/>
        <v>1.4814814814814814E-3</v>
      </c>
    </row>
    <row r="821" spans="1:11" ht="30" x14ac:dyDescent="0.25">
      <c r="A821" s="94">
        <v>12</v>
      </c>
      <c r="B821" s="72"/>
      <c r="C821" s="24" t="s">
        <v>2402</v>
      </c>
      <c r="D821" s="61" t="s">
        <v>28</v>
      </c>
      <c r="E821" s="9" t="s">
        <v>28</v>
      </c>
      <c r="F821" s="9" t="s">
        <v>2231</v>
      </c>
      <c r="G821" s="9" t="s">
        <v>620</v>
      </c>
      <c r="H821" s="9"/>
      <c r="I821" s="460">
        <f t="shared" si="47"/>
        <v>7.4074074074074068E-3</v>
      </c>
      <c r="J821" s="318">
        <v>5</v>
      </c>
      <c r="K821" s="460">
        <f t="shared" si="44"/>
        <v>1.4814814814814814E-3</v>
      </c>
    </row>
    <row r="822" spans="1:11" x14ac:dyDescent="0.25">
      <c r="A822" s="94"/>
      <c r="B822" s="347" t="s">
        <v>2403</v>
      </c>
      <c r="C822" s="8"/>
      <c r="D822" s="108"/>
      <c r="E822" s="3"/>
      <c r="F822" s="3"/>
      <c r="G822" s="3"/>
      <c r="H822" s="9"/>
      <c r="I822" s="460"/>
      <c r="J822" s="318"/>
      <c r="K822" s="460"/>
    </row>
    <row r="823" spans="1:11" ht="30" x14ac:dyDescent="0.25">
      <c r="A823" s="21">
        <v>13</v>
      </c>
      <c r="B823" s="62"/>
      <c r="C823" s="16" t="s">
        <v>2404</v>
      </c>
      <c r="D823" s="118" t="s">
        <v>28</v>
      </c>
      <c r="E823" s="9" t="s">
        <v>28</v>
      </c>
      <c r="F823" s="9" t="s">
        <v>2231</v>
      </c>
      <c r="G823" s="9" t="s">
        <v>620</v>
      </c>
      <c r="H823" s="9"/>
      <c r="I823" s="460">
        <f t="shared" si="47"/>
        <v>7.4074074074074068E-3</v>
      </c>
      <c r="J823" s="318">
        <v>5</v>
      </c>
      <c r="K823" s="460">
        <f t="shared" si="44"/>
        <v>1.4814814814814814E-3</v>
      </c>
    </row>
    <row r="824" spans="1:11" x14ac:dyDescent="0.25">
      <c r="A824" s="94"/>
      <c r="B824" s="347" t="s">
        <v>2405</v>
      </c>
      <c r="C824" s="8"/>
      <c r="D824" s="108"/>
      <c r="E824" s="3"/>
      <c r="F824" s="3"/>
      <c r="G824" s="3"/>
      <c r="H824" s="3"/>
      <c r="I824" s="460"/>
      <c r="J824" s="318"/>
      <c r="K824" s="460"/>
    </row>
    <row r="825" spans="1:11" ht="60" x14ac:dyDescent="0.25">
      <c r="A825" s="21">
        <v>14</v>
      </c>
      <c r="B825" s="62"/>
      <c r="C825" s="16" t="s">
        <v>2406</v>
      </c>
      <c r="D825" s="118" t="s">
        <v>28</v>
      </c>
      <c r="E825" s="9" t="s">
        <v>28</v>
      </c>
      <c r="F825" s="9" t="s">
        <v>2231</v>
      </c>
      <c r="G825" s="9" t="s">
        <v>620</v>
      </c>
      <c r="H825" s="9"/>
      <c r="I825" s="460">
        <f t="shared" si="47"/>
        <v>7.4074074074074068E-3</v>
      </c>
      <c r="J825" s="318">
        <v>5</v>
      </c>
      <c r="K825" s="460">
        <f t="shared" si="44"/>
        <v>1.4814814814814814E-3</v>
      </c>
    </row>
    <row r="826" spans="1:11" x14ac:dyDescent="0.25">
      <c r="A826" s="21"/>
      <c r="B826" s="70"/>
      <c r="C826" s="48" t="s">
        <v>2771</v>
      </c>
      <c r="D826" s="114"/>
      <c r="E826" s="116"/>
      <c r="F826" s="116"/>
      <c r="G826" s="116"/>
      <c r="H826" s="116"/>
      <c r="I826" s="460"/>
      <c r="J826" s="318"/>
      <c r="K826" s="460"/>
    </row>
    <row r="827" spans="1:11" ht="45" x14ac:dyDescent="0.25">
      <c r="A827" s="22"/>
      <c r="B827" s="71"/>
      <c r="C827" s="49" t="s">
        <v>2083</v>
      </c>
      <c r="D827" s="111"/>
      <c r="E827" s="117"/>
      <c r="F827" s="117"/>
      <c r="G827" s="117"/>
      <c r="H827" s="117"/>
      <c r="I827" s="460"/>
      <c r="J827" s="318"/>
      <c r="K827" s="460"/>
    </row>
    <row r="828" spans="1:11" ht="45" x14ac:dyDescent="0.25">
      <c r="A828" s="23"/>
      <c r="B828" s="84"/>
      <c r="C828" s="49" t="s">
        <v>2084</v>
      </c>
      <c r="D828" s="111"/>
      <c r="E828" s="117"/>
      <c r="F828" s="117"/>
      <c r="G828" s="117"/>
      <c r="H828" s="117"/>
      <c r="I828" s="460"/>
      <c r="J828" s="318"/>
      <c r="K828" s="460"/>
    </row>
    <row r="830" spans="1:11" x14ac:dyDescent="0.25">
      <c r="A830" s="330" t="s">
        <v>2407</v>
      </c>
      <c r="B830" s="331"/>
      <c r="C830" s="332"/>
      <c r="D830" s="333"/>
      <c r="E830" s="333"/>
      <c r="F830" s="333"/>
      <c r="G830" s="333"/>
      <c r="H830" s="333"/>
      <c r="I830" s="462"/>
      <c r="J830" s="334"/>
      <c r="K830" s="462"/>
    </row>
    <row r="831" spans="1:11" x14ac:dyDescent="0.25">
      <c r="A831" s="37" t="s">
        <v>2022</v>
      </c>
    </row>
    <row r="832" spans="1:11" s="424" customFormat="1" ht="30" customHeight="1" x14ac:dyDescent="0.25">
      <c r="A832" s="487" t="s">
        <v>0</v>
      </c>
      <c r="B832" s="487" t="s">
        <v>20</v>
      </c>
      <c r="C832" s="487" t="s">
        <v>1</v>
      </c>
      <c r="D832" s="491" t="s">
        <v>2</v>
      </c>
      <c r="E832" s="492"/>
      <c r="F832" s="487" t="s">
        <v>37</v>
      </c>
      <c r="G832" s="487" t="s">
        <v>38</v>
      </c>
      <c r="H832" s="487" t="s">
        <v>3</v>
      </c>
      <c r="I832" s="489" t="s">
        <v>3193</v>
      </c>
      <c r="J832" s="487" t="s">
        <v>3189</v>
      </c>
      <c r="K832" s="489" t="s">
        <v>3190</v>
      </c>
    </row>
    <row r="833" spans="1:11" s="424" customFormat="1" ht="30" customHeight="1" x14ac:dyDescent="0.25">
      <c r="A833" s="488"/>
      <c r="B833" s="488"/>
      <c r="C833" s="488"/>
      <c r="D833" s="425" t="s">
        <v>39</v>
      </c>
      <c r="E833" s="425" t="s">
        <v>4</v>
      </c>
      <c r="F833" s="488"/>
      <c r="G833" s="488"/>
      <c r="H833" s="488"/>
      <c r="I833" s="490"/>
      <c r="J833" s="488"/>
      <c r="K833" s="490"/>
    </row>
    <row r="834" spans="1:11" x14ac:dyDescent="0.25">
      <c r="A834" s="351"/>
      <c r="B834" s="25" t="s">
        <v>2408</v>
      </c>
      <c r="C834" s="339"/>
      <c r="D834" s="340"/>
      <c r="E834" s="340"/>
      <c r="F834" s="339"/>
      <c r="G834" s="339"/>
      <c r="H834" s="341"/>
      <c r="I834" s="465"/>
      <c r="J834" s="349"/>
      <c r="K834" s="465"/>
    </row>
    <row r="835" spans="1:11" x14ac:dyDescent="0.25">
      <c r="A835" s="96" t="s">
        <v>62</v>
      </c>
      <c r="B835" s="347" t="s">
        <v>504</v>
      </c>
      <c r="C835" s="8"/>
      <c r="D835" s="108"/>
      <c r="E835" s="108"/>
      <c r="F835" s="108"/>
      <c r="G835" s="108"/>
      <c r="H835" s="107"/>
      <c r="I835" s="460"/>
      <c r="J835" s="318"/>
      <c r="K835" s="460"/>
    </row>
    <row r="836" spans="1:11" ht="30" x14ac:dyDescent="0.25">
      <c r="A836" s="21">
        <v>1</v>
      </c>
      <c r="B836" s="67"/>
      <c r="C836" s="16" t="s">
        <v>1485</v>
      </c>
      <c r="D836" s="103" t="s">
        <v>28</v>
      </c>
      <c r="E836" s="103" t="s">
        <v>28</v>
      </c>
      <c r="F836" s="103" t="s">
        <v>13</v>
      </c>
      <c r="G836" s="103" t="s">
        <v>2409</v>
      </c>
      <c r="H836" s="103" t="s">
        <v>2410</v>
      </c>
      <c r="I836" s="460">
        <f>3/27/45</f>
        <v>2.4691358024691358E-3</v>
      </c>
      <c r="J836" s="318">
        <v>5</v>
      </c>
      <c r="K836" s="460">
        <f t="shared" ref="K836:K847" si="48">I836/J836</f>
        <v>4.9382716049382717E-4</v>
      </c>
    </row>
    <row r="837" spans="1:11" ht="30" x14ac:dyDescent="0.25">
      <c r="A837" s="21">
        <v>2</v>
      </c>
      <c r="B837" s="67"/>
      <c r="C837" s="16" t="s">
        <v>1487</v>
      </c>
      <c r="D837" s="103" t="s">
        <v>28</v>
      </c>
      <c r="E837" s="103" t="s">
        <v>28</v>
      </c>
      <c r="F837" s="103" t="s">
        <v>13</v>
      </c>
      <c r="G837" s="103" t="s">
        <v>1486</v>
      </c>
      <c r="H837" s="103" t="s">
        <v>2411</v>
      </c>
      <c r="I837" s="460">
        <f>4/27/45</f>
        <v>3.2921810699588477E-3</v>
      </c>
      <c r="J837" s="318">
        <v>5</v>
      </c>
      <c r="K837" s="460">
        <f t="shared" si="48"/>
        <v>6.5843621399176949E-4</v>
      </c>
    </row>
    <row r="838" spans="1:11" ht="30" x14ac:dyDescent="0.25">
      <c r="A838" s="21">
        <v>3</v>
      </c>
      <c r="B838" s="67"/>
      <c r="C838" s="16" t="s">
        <v>1488</v>
      </c>
      <c r="D838" s="103" t="s">
        <v>28</v>
      </c>
      <c r="E838" s="103" t="s">
        <v>28</v>
      </c>
      <c r="F838" s="103" t="s">
        <v>13</v>
      </c>
      <c r="G838" s="103" t="s">
        <v>1489</v>
      </c>
      <c r="H838" s="103" t="s">
        <v>2411</v>
      </c>
      <c r="I838" s="460">
        <f>1/27/45</f>
        <v>8.2304526748971192E-4</v>
      </c>
      <c r="J838" s="318">
        <v>5</v>
      </c>
      <c r="K838" s="460">
        <f t="shared" si="48"/>
        <v>1.6460905349794237E-4</v>
      </c>
    </row>
    <row r="839" spans="1:11" ht="30" x14ac:dyDescent="0.25">
      <c r="A839" s="21">
        <v>4</v>
      </c>
      <c r="B839" s="67"/>
      <c r="C839" s="16" t="s">
        <v>1491</v>
      </c>
      <c r="D839" s="103" t="s">
        <v>28</v>
      </c>
      <c r="E839" s="103" t="s">
        <v>28</v>
      </c>
      <c r="F839" s="103" t="s">
        <v>13</v>
      </c>
      <c r="G839" s="103" t="s">
        <v>1486</v>
      </c>
      <c r="H839" s="103" t="s">
        <v>2411</v>
      </c>
      <c r="I839" s="460">
        <f>4/27/45</f>
        <v>3.2921810699588477E-3</v>
      </c>
      <c r="J839" s="318">
        <v>5</v>
      </c>
      <c r="K839" s="460">
        <f t="shared" si="48"/>
        <v>6.5843621399176949E-4</v>
      </c>
    </row>
    <row r="840" spans="1:11" ht="30" x14ac:dyDescent="0.25">
      <c r="A840" s="21">
        <v>5</v>
      </c>
      <c r="B840" s="67"/>
      <c r="C840" s="16" t="s">
        <v>1492</v>
      </c>
      <c r="D840" s="103" t="s">
        <v>28</v>
      </c>
      <c r="E840" s="103" t="s">
        <v>28</v>
      </c>
      <c r="F840" s="103" t="s">
        <v>13</v>
      </c>
      <c r="G840" s="103" t="s">
        <v>1486</v>
      </c>
      <c r="H840" s="103" t="s">
        <v>2411</v>
      </c>
      <c r="I840" s="460">
        <f>4/27/45</f>
        <v>3.2921810699588477E-3</v>
      </c>
      <c r="J840" s="318">
        <v>5</v>
      </c>
      <c r="K840" s="460">
        <f t="shared" si="48"/>
        <v>6.5843621399176949E-4</v>
      </c>
    </row>
    <row r="841" spans="1:11" ht="30" x14ac:dyDescent="0.25">
      <c r="A841" s="21">
        <v>6</v>
      </c>
      <c r="B841" s="67"/>
      <c r="C841" s="16" t="s">
        <v>1493</v>
      </c>
      <c r="D841" s="103" t="s">
        <v>28</v>
      </c>
      <c r="E841" s="103" t="s">
        <v>28</v>
      </c>
      <c r="F841" s="103" t="s">
        <v>13</v>
      </c>
      <c r="G841" s="103" t="s">
        <v>1495</v>
      </c>
      <c r="H841" s="103" t="s">
        <v>2411</v>
      </c>
      <c r="I841" s="460">
        <f>2/27/45</f>
        <v>1.6460905349794238E-3</v>
      </c>
      <c r="J841" s="318">
        <v>5</v>
      </c>
      <c r="K841" s="460">
        <f t="shared" si="48"/>
        <v>3.2921810699588475E-4</v>
      </c>
    </row>
    <row r="842" spans="1:11" ht="30" x14ac:dyDescent="0.25">
      <c r="A842" s="21">
        <v>7</v>
      </c>
      <c r="B842" s="67"/>
      <c r="C842" s="16" t="s">
        <v>1494</v>
      </c>
      <c r="D842" s="103" t="s">
        <v>28</v>
      </c>
      <c r="E842" s="103" t="s">
        <v>28</v>
      </c>
      <c r="F842" s="103" t="s">
        <v>13</v>
      </c>
      <c r="G842" s="103" t="s">
        <v>1486</v>
      </c>
      <c r="H842" s="103" t="s">
        <v>2411</v>
      </c>
      <c r="I842" s="460">
        <f>4/27/45</f>
        <v>3.2921810699588477E-3</v>
      </c>
      <c r="J842" s="318">
        <v>5</v>
      </c>
      <c r="K842" s="460">
        <f t="shared" si="48"/>
        <v>6.5843621399176949E-4</v>
      </c>
    </row>
    <row r="843" spans="1:11" ht="30" x14ac:dyDescent="0.25">
      <c r="A843" s="21">
        <v>8</v>
      </c>
      <c r="B843" s="67"/>
      <c r="C843" s="16" t="s">
        <v>514</v>
      </c>
      <c r="D843" s="103" t="s">
        <v>28</v>
      </c>
      <c r="E843" s="103" t="s">
        <v>28</v>
      </c>
      <c r="F843" s="103" t="s">
        <v>13</v>
      </c>
      <c r="G843" s="103" t="s">
        <v>1489</v>
      </c>
      <c r="H843" s="103" t="s">
        <v>2411</v>
      </c>
      <c r="I843" s="460">
        <f>1/27/45</f>
        <v>8.2304526748971192E-4</v>
      </c>
      <c r="J843" s="318">
        <v>5</v>
      </c>
      <c r="K843" s="460">
        <f t="shared" si="48"/>
        <v>1.6460905349794237E-4</v>
      </c>
    </row>
    <row r="844" spans="1:11" ht="30" x14ac:dyDescent="0.25">
      <c r="A844" s="21">
        <v>9</v>
      </c>
      <c r="B844" s="67"/>
      <c r="C844" s="16" t="s">
        <v>1173</v>
      </c>
      <c r="D844" s="103" t="s">
        <v>28</v>
      </c>
      <c r="E844" s="103" t="s">
        <v>28</v>
      </c>
      <c r="F844" s="103" t="s">
        <v>13</v>
      </c>
      <c r="G844" s="103" t="s">
        <v>1486</v>
      </c>
      <c r="H844" s="103" t="s">
        <v>2411</v>
      </c>
      <c r="I844" s="460">
        <f>4/27/45</f>
        <v>3.2921810699588477E-3</v>
      </c>
      <c r="J844" s="318">
        <v>5</v>
      </c>
      <c r="K844" s="460">
        <f t="shared" si="48"/>
        <v>6.5843621399176949E-4</v>
      </c>
    </row>
    <row r="845" spans="1:11" x14ac:dyDescent="0.25">
      <c r="A845" s="21">
        <v>10</v>
      </c>
      <c r="B845" s="67"/>
      <c r="C845" s="16" t="s">
        <v>142</v>
      </c>
      <c r="D845" s="103" t="s">
        <v>28</v>
      </c>
      <c r="E845" s="57" t="s">
        <v>28</v>
      </c>
      <c r="F845" s="103" t="s">
        <v>13</v>
      </c>
      <c r="G845" s="103" t="s">
        <v>1489</v>
      </c>
      <c r="H845" s="103"/>
      <c r="I845" s="460">
        <f>1/27/45</f>
        <v>8.2304526748971192E-4</v>
      </c>
      <c r="J845" s="318">
        <v>5</v>
      </c>
      <c r="K845" s="460">
        <f t="shared" si="48"/>
        <v>1.6460905349794237E-4</v>
      </c>
    </row>
    <row r="846" spans="1:11" ht="30" x14ac:dyDescent="0.25">
      <c r="A846" s="94">
        <v>11</v>
      </c>
      <c r="B846" s="77"/>
      <c r="C846" s="24" t="s">
        <v>2412</v>
      </c>
      <c r="D846" s="9" t="s">
        <v>28</v>
      </c>
      <c r="E846" s="15" t="s">
        <v>28</v>
      </c>
      <c r="F846" s="9" t="s">
        <v>65</v>
      </c>
      <c r="G846" s="9" t="s">
        <v>2413</v>
      </c>
      <c r="H846" s="9" t="s">
        <v>2411</v>
      </c>
      <c r="I846" s="460">
        <f>45/27/45</f>
        <v>3.7037037037037042E-2</v>
      </c>
      <c r="J846" s="318">
        <v>1</v>
      </c>
      <c r="K846" s="460">
        <f t="shared" si="48"/>
        <v>3.7037037037037042E-2</v>
      </c>
    </row>
    <row r="847" spans="1:11" ht="30" x14ac:dyDescent="0.25">
      <c r="A847" s="94">
        <v>12</v>
      </c>
      <c r="B847" s="77"/>
      <c r="C847" s="24" t="s">
        <v>2414</v>
      </c>
      <c r="D847" s="9" t="s">
        <v>28</v>
      </c>
      <c r="E847" s="15" t="s">
        <v>28</v>
      </c>
      <c r="F847" s="9" t="s">
        <v>65</v>
      </c>
      <c r="G847" s="9" t="s">
        <v>2415</v>
      </c>
      <c r="H847" s="9" t="s">
        <v>2411</v>
      </c>
      <c r="I847" s="460">
        <f>45/27/45</f>
        <v>3.7037037037037042E-2</v>
      </c>
      <c r="J847" s="318">
        <v>5</v>
      </c>
      <c r="K847" s="460">
        <f t="shared" si="48"/>
        <v>7.4074074074074086E-3</v>
      </c>
    </row>
    <row r="848" spans="1:11" x14ac:dyDescent="0.25">
      <c r="A848" s="38" t="s">
        <v>66</v>
      </c>
      <c r="B848" s="347" t="s">
        <v>23</v>
      </c>
      <c r="C848" s="8"/>
      <c r="D848" s="108"/>
      <c r="E848" s="108"/>
      <c r="F848" s="108"/>
      <c r="G848" s="108"/>
      <c r="H848" s="107"/>
      <c r="I848" s="460"/>
      <c r="J848" s="318"/>
      <c r="K848" s="460"/>
    </row>
    <row r="849" spans="1:11" x14ac:dyDescent="0.25">
      <c r="A849" s="38" t="s">
        <v>40</v>
      </c>
      <c r="B849" s="347" t="s">
        <v>162</v>
      </c>
      <c r="C849" s="8"/>
      <c r="D849" s="108"/>
      <c r="E849" s="108"/>
      <c r="F849" s="108"/>
      <c r="G849" s="108"/>
      <c r="H849" s="107"/>
      <c r="I849" s="460"/>
      <c r="J849" s="318"/>
      <c r="K849" s="460"/>
    </row>
    <row r="850" spans="1:11" x14ac:dyDescent="0.25">
      <c r="A850" s="38">
        <v>1</v>
      </c>
      <c r="B850" s="347" t="s">
        <v>1526</v>
      </c>
      <c r="C850" s="8"/>
      <c r="D850" s="108"/>
      <c r="E850" s="108"/>
      <c r="F850" s="108"/>
      <c r="G850" s="108"/>
      <c r="H850" s="107"/>
      <c r="I850" s="460"/>
      <c r="J850" s="318"/>
      <c r="K850" s="460"/>
    </row>
    <row r="851" spans="1:11" ht="30" x14ac:dyDescent="0.25">
      <c r="A851" s="94" t="s">
        <v>67</v>
      </c>
      <c r="B851" s="77"/>
      <c r="C851" s="14" t="s">
        <v>2416</v>
      </c>
      <c r="D851" s="9" t="s">
        <v>28</v>
      </c>
      <c r="E851" s="9"/>
      <c r="F851" s="9" t="s">
        <v>350</v>
      </c>
      <c r="G851" s="15" t="s">
        <v>351</v>
      </c>
      <c r="H851" s="9" t="s">
        <v>1786</v>
      </c>
      <c r="I851" s="460">
        <f>1/9/45</f>
        <v>2.4691358024691358E-3</v>
      </c>
      <c r="J851" s="318">
        <v>5</v>
      </c>
      <c r="K851" s="460">
        <f t="shared" ref="K851:K863" si="49">I851/J851</f>
        <v>4.9382716049382717E-4</v>
      </c>
    </row>
    <row r="852" spans="1:11" ht="30" x14ac:dyDescent="0.25">
      <c r="A852" s="94" t="s">
        <v>80</v>
      </c>
      <c r="B852" s="77"/>
      <c r="C852" s="14" t="s">
        <v>2417</v>
      </c>
      <c r="D852" s="9" t="s">
        <v>28</v>
      </c>
      <c r="E852" s="9"/>
      <c r="F852" s="9" t="s">
        <v>350</v>
      </c>
      <c r="G852" s="15" t="s">
        <v>351</v>
      </c>
      <c r="H852" s="9" t="s">
        <v>1786</v>
      </c>
      <c r="I852" s="460">
        <f t="shared" ref="I852:I863" si="50">1/9/45</f>
        <v>2.4691358024691358E-3</v>
      </c>
      <c r="J852" s="318">
        <v>5</v>
      </c>
      <c r="K852" s="460">
        <f t="shared" si="49"/>
        <v>4.9382716049382717E-4</v>
      </c>
    </row>
    <row r="853" spans="1:11" ht="30" x14ac:dyDescent="0.25">
      <c r="A853" s="94" t="s">
        <v>170</v>
      </c>
      <c r="B853" s="77"/>
      <c r="C853" s="14" t="s">
        <v>2418</v>
      </c>
      <c r="D853" s="9" t="s">
        <v>28</v>
      </c>
      <c r="E853" s="9"/>
      <c r="F853" s="9" t="s">
        <v>350</v>
      </c>
      <c r="G853" s="15" t="s">
        <v>351</v>
      </c>
      <c r="H853" s="9" t="s">
        <v>1786</v>
      </c>
      <c r="I853" s="460">
        <f t="shared" si="50"/>
        <v>2.4691358024691358E-3</v>
      </c>
      <c r="J853" s="318">
        <v>5</v>
      </c>
      <c r="K853" s="460">
        <f t="shared" si="49"/>
        <v>4.9382716049382717E-4</v>
      </c>
    </row>
    <row r="854" spans="1:11" ht="30" x14ac:dyDescent="0.25">
      <c r="A854" s="94" t="s">
        <v>174</v>
      </c>
      <c r="B854" s="77"/>
      <c r="C854" s="14" t="s">
        <v>1528</v>
      </c>
      <c r="D854" s="9" t="s">
        <v>28</v>
      </c>
      <c r="E854" s="9"/>
      <c r="F854" s="9" t="s">
        <v>350</v>
      </c>
      <c r="G854" s="15" t="s">
        <v>351</v>
      </c>
      <c r="H854" s="9" t="s">
        <v>2419</v>
      </c>
      <c r="I854" s="460">
        <f t="shared" si="50"/>
        <v>2.4691358024691358E-3</v>
      </c>
      <c r="J854" s="318">
        <v>5</v>
      </c>
      <c r="K854" s="460">
        <f t="shared" si="49"/>
        <v>4.9382716049382717E-4</v>
      </c>
    </row>
    <row r="855" spans="1:11" x14ac:dyDescent="0.25">
      <c r="A855" s="38">
        <v>2</v>
      </c>
      <c r="B855" s="347" t="s">
        <v>2420</v>
      </c>
      <c r="C855" s="8"/>
      <c r="D855" s="108"/>
      <c r="E855" s="108"/>
      <c r="F855" s="108"/>
      <c r="G855" s="108"/>
      <c r="H855" s="107"/>
      <c r="I855" s="460"/>
      <c r="J855" s="318"/>
      <c r="K855" s="460"/>
    </row>
    <row r="856" spans="1:11" ht="30" x14ac:dyDescent="0.25">
      <c r="A856" s="21" t="s">
        <v>32</v>
      </c>
      <c r="B856" s="67"/>
      <c r="C856" s="11" t="s">
        <v>2421</v>
      </c>
      <c r="D856" s="103" t="s">
        <v>28</v>
      </c>
      <c r="E856" s="103"/>
      <c r="F856" s="103" t="s">
        <v>350</v>
      </c>
      <c r="G856" s="57" t="s">
        <v>351</v>
      </c>
      <c r="H856" s="103" t="s">
        <v>1798</v>
      </c>
      <c r="I856" s="460">
        <f t="shared" si="50"/>
        <v>2.4691358024691358E-3</v>
      </c>
      <c r="J856" s="318">
        <v>5</v>
      </c>
      <c r="K856" s="460">
        <f t="shared" si="49"/>
        <v>4.9382716049382717E-4</v>
      </c>
    </row>
    <row r="857" spans="1:11" ht="30" x14ac:dyDescent="0.25">
      <c r="A857" s="21" t="s">
        <v>90</v>
      </c>
      <c r="B857" s="67"/>
      <c r="C857" s="11" t="s">
        <v>2422</v>
      </c>
      <c r="D857" s="103" t="s">
        <v>28</v>
      </c>
      <c r="E857" s="103"/>
      <c r="F857" s="103" t="s">
        <v>13</v>
      </c>
      <c r="G857" s="57" t="s">
        <v>19</v>
      </c>
      <c r="H857" s="103" t="s">
        <v>1798</v>
      </c>
      <c r="I857" s="460">
        <f t="shared" si="50"/>
        <v>2.4691358024691358E-3</v>
      </c>
      <c r="J857" s="318">
        <v>5</v>
      </c>
      <c r="K857" s="460">
        <f t="shared" si="49"/>
        <v>4.9382716049382717E-4</v>
      </c>
    </row>
    <row r="858" spans="1:11" x14ac:dyDescent="0.25">
      <c r="A858" s="38">
        <v>3</v>
      </c>
      <c r="B858" s="64" t="s">
        <v>2423</v>
      </c>
      <c r="C858" s="10"/>
      <c r="D858" s="109"/>
      <c r="E858" s="109"/>
      <c r="F858" s="109"/>
      <c r="G858" s="109"/>
      <c r="H858" s="112"/>
      <c r="I858" s="460"/>
      <c r="J858" s="318"/>
      <c r="K858" s="460"/>
    </row>
    <row r="859" spans="1:11" ht="30" x14ac:dyDescent="0.25">
      <c r="A859" s="21" t="s">
        <v>103</v>
      </c>
      <c r="B859" s="67"/>
      <c r="C859" s="11" t="s">
        <v>2424</v>
      </c>
      <c r="D859" s="103" t="s">
        <v>28</v>
      </c>
      <c r="E859" s="103"/>
      <c r="F859" s="103" t="s">
        <v>350</v>
      </c>
      <c r="G859" s="57" t="s">
        <v>351</v>
      </c>
      <c r="H859" s="103" t="s">
        <v>2425</v>
      </c>
      <c r="I859" s="460">
        <f t="shared" si="50"/>
        <v>2.4691358024691358E-3</v>
      </c>
      <c r="J859" s="318">
        <v>5</v>
      </c>
      <c r="K859" s="460">
        <f t="shared" si="49"/>
        <v>4.9382716049382717E-4</v>
      </c>
    </row>
    <row r="860" spans="1:11" x14ac:dyDescent="0.25">
      <c r="A860" s="38">
        <v>4</v>
      </c>
      <c r="B860" s="347" t="s">
        <v>2426</v>
      </c>
      <c r="C860" s="8"/>
      <c r="D860" s="108"/>
      <c r="E860" s="108"/>
      <c r="F860" s="108"/>
      <c r="G860" s="108"/>
      <c r="H860" s="107"/>
      <c r="I860" s="460"/>
      <c r="J860" s="318"/>
      <c r="K860" s="460"/>
    </row>
    <row r="861" spans="1:11" ht="30" x14ac:dyDescent="0.25">
      <c r="A861" s="21" t="s">
        <v>198</v>
      </c>
      <c r="B861" s="70"/>
      <c r="C861" s="16" t="s">
        <v>2427</v>
      </c>
      <c r="D861" s="103" t="s">
        <v>28</v>
      </c>
      <c r="E861" s="103"/>
      <c r="F861" s="103" t="s">
        <v>350</v>
      </c>
      <c r="G861" s="103" t="s">
        <v>351</v>
      </c>
      <c r="H861" s="103" t="s">
        <v>2428</v>
      </c>
      <c r="I861" s="460">
        <f t="shared" si="50"/>
        <v>2.4691358024691358E-3</v>
      </c>
      <c r="J861" s="318">
        <v>5</v>
      </c>
      <c r="K861" s="460">
        <f t="shared" si="49"/>
        <v>4.9382716049382717E-4</v>
      </c>
    </row>
    <row r="862" spans="1:11" x14ac:dyDescent="0.25">
      <c r="A862" s="38">
        <v>5</v>
      </c>
      <c r="B862" s="347" t="s">
        <v>2429</v>
      </c>
      <c r="C862" s="8"/>
      <c r="D862" s="108"/>
      <c r="E862" s="108"/>
      <c r="F862" s="108"/>
      <c r="G862" s="108"/>
      <c r="H862" s="107"/>
      <c r="I862" s="460"/>
      <c r="J862" s="318"/>
      <c r="K862" s="460"/>
    </row>
    <row r="863" spans="1:11" ht="30" x14ac:dyDescent="0.25">
      <c r="A863" s="21" t="s">
        <v>211</v>
      </c>
      <c r="B863" s="70"/>
      <c r="C863" s="16" t="s">
        <v>2430</v>
      </c>
      <c r="D863" s="103" t="s">
        <v>28</v>
      </c>
      <c r="E863" s="103"/>
      <c r="F863" s="103" t="s">
        <v>350</v>
      </c>
      <c r="G863" s="103" t="s">
        <v>351</v>
      </c>
      <c r="H863" s="103" t="s">
        <v>2428</v>
      </c>
      <c r="I863" s="460">
        <f t="shared" si="50"/>
        <v>2.4691358024691358E-3</v>
      </c>
      <c r="J863" s="318">
        <v>5</v>
      </c>
      <c r="K863" s="460">
        <f t="shared" si="49"/>
        <v>4.9382716049382717E-4</v>
      </c>
    </row>
    <row r="864" spans="1:11" x14ac:dyDescent="0.25">
      <c r="A864" s="34" t="s">
        <v>641</v>
      </c>
      <c r="B864" s="89"/>
      <c r="C864" s="35"/>
      <c r="D864" s="114"/>
      <c r="E864" s="114"/>
      <c r="F864" s="114"/>
      <c r="G864" s="114"/>
      <c r="H864" s="126"/>
      <c r="I864" s="460"/>
      <c r="J864" s="318"/>
      <c r="K864" s="460"/>
    </row>
    <row r="865" spans="1:11" ht="18" x14ac:dyDescent="0.25">
      <c r="A865" s="29" t="s">
        <v>2793</v>
      </c>
      <c r="B865" s="90"/>
      <c r="C865" s="30"/>
      <c r="D865" s="111"/>
      <c r="E865" s="111"/>
      <c r="F865" s="111"/>
      <c r="G865" s="111"/>
      <c r="H865" s="125"/>
      <c r="I865" s="460"/>
      <c r="J865" s="318"/>
      <c r="K865" s="460"/>
    </row>
    <row r="866" spans="1:11" x14ac:dyDescent="0.25">
      <c r="A866" s="29" t="s">
        <v>1318</v>
      </c>
      <c r="B866" s="90"/>
      <c r="C866" s="30"/>
      <c r="D866" s="111"/>
      <c r="E866" s="111"/>
      <c r="F866" s="111"/>
      <c r="G866" s="111"/>
      <c r="H866" s="125"/>
      <c r="I866" s="460"/>
      <c r="J866" s="318"/>
      <c r="K866" s="460"/>
    </row>
    <row r="867" spans="1:11" x14ac:dyDescent="0.25">
      <c r="A867" s="38" t="s">
        <v>50</v>
      </c>
      <c r="B867" s="347" t="s">
        <v>329</v>
      </c>
      <c r="C867" s="8"/>
      <c r="D867" s="108"/>
      <c r="E867" s="108"/>
      <c r="F867" s="108"/>
      <c r="G867" s="108"/>
      <c r="H867" s="107"/>
      <c r="I867" s="460"/>
      <c r="J867" s="318"/>
      <c r="K867" s="460"/>
    </row>
    <row r="868" spans="1:11" x14ac:dyDescent="0.25">
      <c r="A868" s="38">
        <v>1</v>
      </c>
      <c r="B868" s="347" t="s">
        <v>2431</v>
      </c>
      <c r="C868" s="8"/>
      <c r="D868" s="108"/>
      <c r="E868" s="108"/>
      <c r="F868" s="108"/>
      <c r="G868" s="108"/>
      <c r="H868" s="107"/>
      <c r="I868" s="460"/>
      <c r="J868" s="318"/>
      <c r="K868" s="460"/>
    </row>
    <row r="869" spans="1:11" ht="30" x14ac:dyDescent="0.25">
      <c r="A869" s="21" t="s">
        <v>67</v>
      </c>
      <c r="B869" s="73" t="s">
        <v>2820</v>
      </c>
      <c r="C869" s="16" t="s">
        <v>2432</v>
      </c>
      <c r="D869" s="103" t="s">
        <v>28</v>
      </c>
      <c r="E869" s="103" t="s">
        <v>28</v>
      </c>
      <c r="F869" s="103" t="s">
        <v>13</v>
      </c>
      <c r="G869" s="103" t="s">
        <v>2433</v>
      </c>
      <c r="H869" s="103" t="s">
        <v>2434</v>
      </c>
      <c r="I869" s="460">
        <f>5/9/45</f>
        <v>1.234567901234568E-2</v>
      </c>
      <c r="J869" s="318">
        <v>5</v>
      </c>
      <c r="K869" s="460">
        <f t="shared" ref="K869:K930" si="51">I869/J869</f>
        <v>2.4691358024691362E-3</v>
      </c>
    </row>
    <row r="870" spans="1:11" x14ac:dyDescent="0.25">
      <c r="A870" s="38">
        <v>2</v>
      </c>
      <c r="B870" s="347" t="s">
        <v>2431</v>
      </c>
      <c r="C870" s="8"/>
      <c r="D870" s="108"/>
      <c r="E870" s="108"/>
      <c r="F870" s="108"/>
      <c r="G870" s="108"/>
      <c r="H870" s="107"/>
      <c r="I870" s="460"/>
      <c r="J870" s="318"/>
      <c r="K870" s="460"/>
    </row>
    <row r="871" spans="1:11" ht="30" x14ac:dyDescent="0.25">
      <c r="A871" s="21" t="s">
        <v>32</v>
      </c>
      <c r="B871" s="70"/>
      <c r="C871" s="51" t="s">
        <v>2435</v>
      </c>
      <c r="D871" s="103" t="s">
        <v>28</v>
      </c>
      <c r="E871" s="103" t="s">
        <v>28</v>
      </c>
      <c r="F871" s="103" t="s">
        <v>13</v>
      </c>
      <c r="G871" s="103" t="s">
        <v>2433</v>
      </c>
      <c r="H871" s="103" t="s">
        <v>2434</v>
      </c>
      <c r="I871" s="460">
        <f t="shared" ref="I871" si="52">5/9/45</f>
        <v>1.234567901234568E-2</v>
      </c>
      <c r="J871" s="318">
        <v>5</v>
      </c>
      <c r="K871" s="460">
        <f t="shared" si="51"/>
        <v>2.4691358024691362E-3</v>
      </c>
    </row>
    <row r="872" spans="1:11" x14ac:dyDescent="0.25">
      <c r="A872" s="38" t="s">
        <v>132</v>
      </c>
      <c r="B872" s="347" t="s">
        <v>24</v>
      </c>
      <c r="C872" s="8"/>
      <c r="D872" s="108"/>
      <c r="E872" s="108"/>
      <c r="F872" s="108"/>
      <c r="G872" s="108"/>
      <c r="H872" s="107"/>
      <c r="I872" s="460"/>
      <c r="J872" s="318"/>
      <c r="K872" s="460"/>
    </row>
    <row r="873" spans="1:11" x14ac:dyDescent="0.25">
      <c r="A873" s="38">
        <v>1</v>
      </c>
      <c r="B873" s="347" t="s">
        <v>1526</v>
      </c>
      <c r="C873" s="8"/>
      <c r="D873" s="108"/>
      <c r="E873" s="108"/>
      <c r="F873" s="108"/>
      <c r="G873" s="108"/>
      <c r="H873" s="107"/>
      <c r="I873" s="460"/>
      <c r="J873" s="318"/>
      <c r="K873" s="460"/>
    </row>
    <row r="874" spans="1:11" ht="30" x14ac:dyDescent="0.25">
      <c r="A874" s="100" t="s">
        <v>67</v>
      </c>
      <c r="B874" s="77"/>
      <c r="C874" s="14" t="s">
        <v>1552</v>
      </c>
      <c r="D874" s="15" t="s">
        <v>28</v>
      </c>
      <c r="E874" s="9"/>
      <c r="F874" s="9" t="s">
        <v>13</v>
      </c>
      <c r="G874" s="9" t="s">
        <v>620</v>
      </c>
      <c r="H874" s="9" t="s">
        <v>1786</v>
      </c>
      <c r="I874" s="460">
        <f t="shared" ref="I874" si="53">1/9/45</f>
        <v>2.4691358024691358E-3</v>
      </c>
      <c r="J874" s="318">
        <v>5</v>
      </c>
      <c r="K874" s="460">
        <f t="shared" si="51"/>
        <v>4.9382716049382717E-4</v>
      </c>
    </row>
    <row r="875" spans="1:11" x14ac:dyDescent="0.25">
      <c r="A875" s="38" t="s">
        <v>341</v>
      </c>
      <c r="B875" s="347" t="s">
        <v>1555</v>
      </c>
      <c r="C875" s="8"/>
      <c r="D875" s="108"/>
      <c r="E875" s="108"/>
      <c r="F875" s="108"/>
      <c r="G875" s="108"/>
      <c r="H875" s="107"/>
      <c r="I875" s="460"/>
      <c r="J875" s="318"/>
      <c r="K875" s="460"/>
    </row>
    <row r="876" spans="1:11" x14ac:dyDescent="0.25">
      <c r="A876" s="38">
        <v>1</v>
      </c>
      <c r="B876" s="347" t="s">
        <v>1526</v>
      </c>
      <c r="C876" s="8"/>
      <c r="D876" s="108"/>
      <c r="E876" s="108"/>
      <c r="F876" s="108"/>
      <c r="G876" s="108"/>
      <c r="H876" s="107"/>
      <c r="I876" s="460"/>
      <c r="J876" s="318"/>
      <c r="K876" s="460"/>
    </row>
    <row r="877" spans="1:11" ht="30" x14ac:dyDescent="0.25">
      <c r="A877" s="100" t="s">
        <v>67</v>
      </c>
      <c r="B877" s="77"/>
      <c r="C877" s="24" t="s">
        <v>2436</v>
      </c>
      <c r="D877" s="15" t="s">
        <v>28</v>
      </c>
      <c r="E877" s="15" t="s">
        <v>28</v>
      </c>
      <c r="F877" s="15" t="s">
        <v>2437</v>
      </c>
      <c r="G877" s="9">
        <v>1</v>
      </c>
      <c r="H877" s="9" t="s">
        <v>2419</v>
      </c>
      <c r="I877" s="460">
        <f t="shared" ref="I877:I881" si="54">1/9/45</f>
        <v>2.4691358024691358E-3</v>
      </c>
      <c r="J877" s="318">
        <v>5</v>
      </c>
      <c r="K877" s="460">
        <f t="shared" si="51"/>
        <v>4.9382716049382717E-4</v>
      </c>
    </row>
    <row r="878" spans="1:11" x14ac:dyDescent="0.25">
      <c r="A878" s="38">
        <v>2</v>
      </c>
      <c r="B878" s="347" t="s">
        <v>2438</v>
      </c>
      <c r="C878" s="8"/>
      <c r="D878" s="108"/>
      <c r="E878" s="108"/>
      <c r="F878" s="108"/>
      <c r="G878" s="108"/>
      <c r="H878" s="107"/>
      <c r="I878" s="460"/>
      <c r="J878" s="318"/>
      <c r="K878" s="460"/>
    </row>
    <row r="879" spans="1:11" ht="30" x14ac:dyDescent="0.25">
      <c r="A879" s="12" t="s">
        <v>32</v>
      </c>
      <c r="B879" s="67"/>
      <c r="C879" s="16" t="s">
        <v>2439</v>
      </c>
      <c r="D879" s="103" t="s">
        <v>28</v>
      </c>
      <c r="E879" s="57"/>
      <c r="F879" s="103" t="s">
        <v>2231</v>
      </c>
      <c r="G879" s="103">
        <v>1</v>
      </c>
      <c r="H879" s="103" t="s">
        <v>1798</v>
      </c>
      <c r="I879" s="460">
        <f t="shared" si="54"/>
        <v>2.4691358024691358E-3</v>
      </c>
      <c r="J879" s="318">
        <v>5</v>
      </c>
      <c r="K879" s="460">
        <f t="shared" si="51"/>
        <v>4.9382716049382717E-4</v>
      </c>
    </row>
    <row r="880" spans="1:11" x14ac:dyDescent="0.25">
      <c r="A880" s="38">
        <v>3</v>
      </c>
      <c r="B880" s="347" t="s">
        <v>2440</v>
      </c>
      <c r="C880" s="8"/>
      <c r="D880" s="108"/>
      <c r="E880" s="108"/>
      <c r="F880" s="108"/>
      <c r="G880" s="108"/>
      <c r="H880" s="107"/>
      <c r="I880" s="460"/>
      <c r="J880" s="318"/>
      <c r="K880" s="460"/>
    </row>
    <row r="881" spans="1:11" ht="30" x14ac:dyDescent="0.25">
      <c r="A881" s="100" t="s">
        <v>103</v>
      </c>
      <c r="B881" s="77"/>
      <c r="C881" s="24" t="s">
        <v>2441</v>
      </c>
      <c r="D881" s="9" t="s">
        <v>28</v>
      </c>
      <c r="E881" s="15"/>
      <c r="F881" s="9" t="s">
        <v>2231</v>
      </c>
      <c r="G881" s="9">
        <v>1</v>
      </c>
      <c r="H881" s="9" t="s">
        <v>1798</v>
      </c>
      <c r="I881" s="460">
        <f t="shared" si="54"/>
        <v>2.4691358024691358E-3</v>
      </c>
      <c r="J881" s="318">
        <v>5</v>
      </c>
      <c r="K881" s="460">
        <f t="shared" si="51"/>
        <v>4.9382716049382717E-4</v>
      </c>
    </row>
    <row r="882" spans="1:11" x14ac:dyDescent="0.25">
      <c r="A882" s="351"/>
      <c r="B882" s="25" t="s">
        <v>2442</v>
      </c>
      <c r="C882" s="351"/>
      <c r="D882" s="286"/>
      <c r="E882" s="286"/>
      <c r="F882" s="351"/>
      <c r="G882" s="351"/>
      <c r="H882" s="351"/>
      <c r="I882" s="465"/>
      <c r="J882" s="349"/>
      <c r="K882" s="460"/>
    </row>
    <row r="883" spans="1:11" x14ac:dyDescent="0.25">
      <c r="A883" s="96" t="s">
        <v>62</v>
      </c>
      <c r="B883" s="75" t="s">
        <v>21</v>
      </c>
      <c r="C883" s="27"/>
      <c r="D883" s="3"/>
      <c r="E883" s="3"/>
      <c r="F883" s="3"/>
      <c r="G883" s="3"/>
      <c r="H883" s="3"/>
      <c r="I883" s="460"/>
      <c r="J883" s="318"/>
      <c r="K883" s="460"/>
    </row>
    <row r="884" spans="1:11" x14ac:dyDescent="0.25">
      <c r="A884" s="28">
        <v>1</v>
      </c>
      <c r="B884" s="77"/>
      <c r="C884" s="24" t="s">
        <v>2443</v>
      </c>
      <c r="D884" s="15" t="s">
        <v>28</v>
      </c>
      <c r="E884" s="15" t="s">
        <v>28</v>
      </c>
      <c r="F884" s="9" t="s">
        <v>65</v>
      </c>
      <c r="G884" s="9" t="s">
        <v>2444</v>
      </c>
      <c r="H884" s="15"/>
      <c r="I884" s="460">
        <f>2/27/45</f>
        <v>1.6460905349794238E-3</v>
      </c>
      <c r="J884" s="318">
        <v>5</v>
      </c>
      <c r="K884" s="460">
        <f t="shared" si="51"/>
        <v>3.2921810699588475E-4</v>
      </c>
    </row>
    <row r="885" spans="1:11" x14ac:dyDescent="0.25">
      <c r="A885" s="94">
        <v>2</v>
      </c>
      <c r="B885" s="77"/>
      <c r="C885" s="24" t="s">
        <v>2240</v>
      </c>
      <c r="D885" s="15" t="s">
        <v>28</v>
      </c>
      <c r="E885" s="15" t="s">
        <v>28</v>
      </c>
      <c r="F885" s="9" t="s">
        <v>1716</v>
      </c>
      <c r="G885" s="9" t="s">
        <v>2445</v>
      </c>
      <c r="H885" s="15"/>
      <c r="I885" s="460">
        <f>1/27/45</f>
        <v>8.2304526748971192E-4</v>
      </c>
      <c r="J885" s="318">
        <v>5</v>
      </c>
      <c r="K885" s="460">
        <f t="shared" si="51"/>
        <v>1.6460905349794237E-4</v>
      </c>
    </row>
    <row r="886" spans="1:11" x14ac:dyDescent="0.25">
      <c r="A886" s="28">
        <v>3</v>
      </c>
      <c r="B886" s="77"/>
      <c r="C886" s="14" t="s">
        <v>2446</v>
      </c>
      <c r="D886" s="15" t="s">
        <v>28</v>
      </c>
      <c r="E886" s="15" t="s">
        <v>28</v>
      </c>
      <c r="F886" s="9" t="s">
        <v>65</v>
      </c>
      <c r="G886" s="15" t="s">
        <v>1495</v>
      </c>
      <c r="H886" s="15"/>
      <c r="I886" s="460">
        <f>2/27/45</f>
        <v>1.6460905349794238E-3</v>
      </c>
      <c r="J886" s="318">
        <v>5</v>
      </c>
      <c r="K886" s="460">
        <f t="shared" si="51"/>
        <v>3.2921810699588475E-4</v>
      </c>
    </row>
    <row r="887" spans="1:11" x14ac:dyDescent="0.25">
      <c r="A887" s="28">
        <v>4</v>
      </c>
      <c r="B887" s="77"/>
      <c r="C887" s="14" t="s">
        <v>2447</v>
      </c>
      <c r="D887" s="15" t="s">
        <v>28</v>
      </c>
      <c r="E887" s="15" t="s">
        <v>28</v>
      </c>
      <c r="F887" s="9" t="s">
        <v>65</v>
      </c>
      <c r="G887" s="15" t="s">
        <v>1495</v>
      </c>
      <c r="H887" s="15"/>
      <c r="I887" s="460">
        <f t="shared" ref="I887:I889" si="55">2/27/45</f>
        <v>1.6460905349794238E-3</v>
      </c>
      <c r="J887" s="318">
        <v>5</v>
      </c>
      <c r="K887" s="460">
        <f t="shared" si="51"/>
        <v>3.2921810699588475E-4</v>
      </c>
    </row>
    <row r="888" spans="1:11" x14ac:dyDescent="0.25">
      <c r="A888" s="28">
        <v>5</v>
      </c>
      <c r="B888" s="77"/>
      <c r="C888" s="14" t="s">
        <v>2448</v>
      </c>
      <c r="D888" s="15" t="s">
        <v>28</v>
      </c>
      <c r="E888" s="15" t="s">
        <v>28</v>
      </c>
      <c r="F888" s="9" t="s">
        <v>1716</v>
      </c>
      <c r="G888" s="15" t="s">
        <v>1495</v>
      </c>
      <c r="H888" s="15"/>
      <c r="I888" s="460">
        <f t="shared" si="55"/>
        <v>1.6460905349794238E-3</v>
      </c>
      <c r="J888" s="318">
        <v>5</v>
      </c>
      <c r="K888" s="460">
        <f t="shared" si="51"/>
        <v>3.2921810699588475E-4</v>
      </c>
    </row>
    <row r="889" spans="1:11" x14ac:dyDescent="0.25">
      <c r="A889" s="28">
        <v>6</v>
      </c>
      <c r="B889" s="77"/>
      <c r="C889" s="14" t="s">
        <v>2449</v>
      </c>
      <c r="D889" s="15" t="s">
        <v>28</v>
      </c>
      <c r="E889" s="15" t="s">
        <v>28</v>
      </c>
      <c r="F889" s="9" t="s">
        <v>1716</v>
      </c>
      <c r="G889" s="9" t="s">
        <v>1495</v>
      </c>
      <c r="H889" s="15"/>
      <c r="I889" s="460">
        <f t="shared" si="55"/>
        <v>1.6460905349794238E-3</v>
      </c>
      <c r="J889" s="318">
        <v>5</v>
      </c>
      <c r="K889" s="460">
        <f t="shared" si="51"/>
        <v>3.2921810699588475E-4</v>
      </c>
    </row>
    <row r="890" spans="1:11" x14ac:dyDescent="0.25">
      <c r="A890" s="28">
        <v>7</v>
      </c>
      <c r="B890" s="77"/>
      <c r="C890" s="24" t="s">
        <v>2450</v>
      </c>
      <c r="D890" s="9" t="s">
        <v>28</v>
      </c>
      <c r="E890" s="9" t="s">
        <v>28</v>
      </c>
      <c r="F890" s="9" t="s">
        <v>1716</v>
      </c>
      <c r="G890" s="9" t="s">
        <v>1489</v>
      </c>
      <c r="H890" s="15"/>
      <c r="I890" s="460">
        <f>1/27/45</f>
        <v>8.2304526748971192E-4</v>
      </c>
      <c r="J890" s="318">
        <v>5</v>
      </c>
      <c r="K890" s="460">
        <f t="shared" si="51"/>
        <v>1.6460905349794237E-4</v>
      </c>
    </row>
    <row r="891" spans="1:11" x14ac:dyDescent="0.25">
      <c r="A891" s="28">
        <v>8</v>
      </c>
      <c r="B891" s="77"/>
      <c r="C891" s="14" t="s">
        <v>2451</v>
      </c>
      <c r="D891" s="15" t="s">
        <v>28</v>
      </c>
      <c r="E891" s="15" t="s">
        <v>28</v>
      </c>
      <c r="F891" s="15" t="s">
        <v>34</v>
      </c>
      <c r="G891" s="15" t="s">
        <v>2454</v>
      </c>
      <c r="H891" s="15"/>
      <c r="I891" s="460">
        <f>5/27/45</f>
        <v>4.1152263374485592E-3</v>
      </c>
      <c r="J891" s="318">
        <v>5</v>
      </c>
      <c r="K891" s="460">
        <f t="shared" si="51"/>
        <v>8.2304526748971181E-4</v>
      </c>
    </row>
    <row r="892" spans="1:11" x14ac:dyDescent="0.25">
      <c r="A892" s="94">
        <v>9</v>
      </c>
      <c r="B892" s="77"/>
      <c r="C892" s="24" t="s">
        <v>2452</v>
      </c>
      <c r="D892" s="9" t="s">
        <v>28</v>
      </c>
      <c r="E892" s="9" t="s">
        <v>28</v>
      </c>
      <c r="F892" s="9" t="s">
        <v>65</v>
      </c>
      <c r="G892" s="9" t="s">
        <v>2453</v>
      </c>
      <c r="H892" s="15"/>
      <c r="I892" s="460">
        <f>10/27/45</f>
        <v>8.2304526748971183E-3</v>
      </c>
      <c r="J892" s="318">
        <v>5</v>
      </c>
      <c r="K892" s="460">
        <f t="shared" si="51"/>
        <v>1.6460905349794236E-3</v>
      </c>
    </row>
    <row r="893" spans="1:11" x14ac:dyDescent="0.25">
      <c r="A893" s="94">
        <v>10</v>
      </c>
      <c r="B893" s="77"/>
      <c r="C893" s="24" t="s">
        <v>2113</v>
      </c>
      <c r="D893" s="9" t="s">
        <v>28</v>
      </c>
      <c r="E893" s="9" t="s">
        <v>28</v>
      </c>
      <c r="F893" s="9" t="s">
        <v>65</v>
      </c>
      <c r="G893" s="9" t="s">
        <v>2454</v>
      </c>
      <c r="H893" s="15"/>
      <c r="I893" s="460">
        <f>5/27/45</f>
        <v>4.1152263374485592E-3</v>
      </c>
      <c r="J893" s="318">
        <v>5</v>
      </c>
      <c r="K893" s="460">
        <f t="shared" si="51"/>
        <v>8.2304526748971181E-4</v>
      </c>
    </row>
    <row r="894" spans="1:11" x14ac:dyDescent="0.25">
      <c r="A894" s="94">
        <v>11</v>
      </c>
      <c r="B894" s="77"/>
      <c r="C894" s="24" t="s">
        <v>2114</v>
      </c>
      <c r="D894" s="9" t="s">
        <v>28</v>
      </c>
      <c r="E894" s="9" t="s">
        <v>28</v>
      </c>
      <c r="F894" s="9" t="s">
        <v>65</v>
      </c>
      <c r="G894" s="9" t="s">
        <v>2454</v>
      </c>
      <c r="H894" s="15"/>
      <c r="I894" s="460">
        <f t="shared" ref="I894:I896" si="56">5/27/45</f>
        <v>4.1152263374485592E-3</v>
      </c>
      <c r="J894" s="318">
        <v>5</v>
      </c>
      <c r="K894" s="460">
        <f t="shared" si="51"/>
        <v>8.2304526748971181E-4</v>
      </c>
    </row>
    <row r="895" spans="1:11" x14ac:dyDescent="0.25">
      <c r="A895" s="28">
        <v>12</v>
      </c>
      <c r="B895" s="77"/>
      <c r="C895" s="14" t="s">
        <v>2455</v>
      </c>
      <c r="D895" s="15" t="s">
        <v>28</v>
      </c>
      <c r="E895" s="15" t="s">
        <v>28</v>
      </c>
      <c r="F895" s="9" t="s">
        <v>13</v>
      </c>
      <c r="G895" s="9" t="s">
        <v>2454</v>
      </c>
      <c r="H895" s="15"/>
      <c r="I895" s="460">
        <f t="shared" si="56"/>
        <v>4.1152263374485592E-3</v>
      </c>
      <c r="J895" s="318">
        <v>5</v>
      </c>
      <c r="K895" s="460">
        <f t="shared" si="51"/>
        <v>8.2304526748971181E-4</v>
      </c>
    </row>
    <row r="896" spans="1:11" x14ac:dyDescent="0.25">
      <c r="A896" s="28">
        <v>13</v>
      </c>
      <c r="B896" s="77"/>
      <c r="C896" s="14" t="s">
        <v>2456</v>
      </c>
      <c r="D896" s="15" t="s">
        <v>28</v>
      </c>
      <c r="E896" s="15" t="s">
        <v>28</v>
      </c>
      <c r="F896" s="9" t="s">
        <v>65</v>
      </c>
      <c r="G896" s="9" t="s">
        <v>2454</v>
      </c>
      <c r="H896" s="15"/>
      <c r="I896" s="460">
        <f t="shared" si="56"/>
        <v>4.1152263374485592E-3</v>
      </c>
      <c r="J896" s="318">
        <v>5</v>
      </c>
      <c r="K896" s="460">
        <f t="shared" si="51"/>
        <v>8.2304526748971181E-4</v>
      </c>
    </row>
    <row r="897" spans="1:11" x14ac:dyDescent="0.25">
      <c r="A897" s="28">
        <v>14</v>
      </c>
      <c r="B897" s="77"/>
      <c r="C897" s="24" t="s">
        <v>1213</v>
      </c>
      <c r="D897" s="15" t="s">
        <v>28</v>
      </c>
      <c r="E897" s="15" t="s">
        <v>28</v>
      </c>
      <c r="F897" s="9" t="s">
        <v>65</v>
      </c>
      <c r="G897" s="15" t="s">
        <v>506</v>
      </c>
      <c r="H897" s="15"/>
      <c r="I897" s="460">
        <f>20/27/45</f>
        <v>1.6460905349794237E-2</v>
      </c>
      <c r="J897" s="318">
        <v>5</v>
      </c>
      <c r="K897" s="460">
        <f t="shared" si="51"/>
        <v>3.2921810699588472E-3</v>
      </c>
    </row>
    <row r="898" spans="1:11" x14ac:dyDescent="0.25">
      <c r="A898" s="94">
        <v>15</v>
      </c>
      <c r="B898" s="77"/>
      <c r="C898" s="24" t="s">
        <v>2128</v>
      </c>
      <c r="D898" s="9" t="s">
        <v>28</v>
      </c>
      <c r="E898" s="9" t="s">
        <v>28</v>
      </c>
      <c r="F898" s="9" t="s">
        <v>1716</v>
      </c>
      <c r="G898" s="9" t="s">
        <v>2454</v>
      </c>
      <c r="H898" s="15"/>
      <c r="I898" s="460">
        <f>5/27/45</f>
        <v>4.1152263374485592E-3</v>
      </c>
      <c r="J898" s="318">
        <v>5</v>
      </c>
      <c r="K898" s="460">
        <f t="shared" si="51"/>
        <v>8.2304526748971181E-4</v>
      </c>
    </row>
    <row r="899" spans="1:11" x14ac:dyDescent="0.25">
      <c r="A899" s="94">
        <v>16</v>
      </c>
      <c r="B899" s="77"/>
      <c r="C899" s="24" t="s">
        <v>2129</v>
      </c>
      <c r="D899" s="9" t="s">
        <v>28</v>
      </c>
      <c r="E899" s="9" t="s">
        <v>28</v>
      </c>
      <c r="F899" s="9" t="s">
        <v>1716</v>
      </c>
      <c r="G899" s="9" t="s">
        <v>2454</v>
      </c>
      <c r="H899" s="15"/>
      <c r="I899" s="460">
        <f t="shared" ref="I899:I903" si="57">5/27/45</f>
        <v>4.1152263374485592E-3</v>
      </c>
      <c r="J899" s="318">
        <v>5</v>
      </c>
      <c r="K899" s="460">
        <f t="shared" si="51"/>
        <v>8.2304526748971181E-4</v>
      </c>
    </row>
    <row r="900" spans="1:11" x14ac:dyDescent="0.25">
      <c r="A900" s="94">
        <v>17</v>
      </c>
      <c r="B900" s="77"/>
      <c r="C900" s="24" t="s">
        <v>2130</v>
      </c>
      <c r="D900" s="9" t="s">
        <v>28</v>
      </c>
      <c r="E900" s="9" t="s">
        <v>28</v>
      </c>
      <c r="F900" s="9" t="s">
        <v>1716</v>
      </c>
      <c r="G900" s="9" t="s">
        <v>2454</v>
      </c>
      <c r="H900" s="15"/>
      <c r="I900" s="460">
        <f t="shared" si="57"/>
        <v>4.1152263374485592E-3</v>
      </c>
      <c r="J900" s="318">
        <v>5</v>
      </c>
      <c r="K900" s="460">
        <f t="shared" si="51"/>
        <v>8.2304526748971181E-4</v>
      </c>
    </row>
    <row r="901" spans="1:11" x14ac:dyDescent="0.25">
      <c r="A901" s="94">
        <v>18</v>
      </c>
      <c r="B901" s="77"/>
      <c r="C901" s="24" t="s">
        <v>2457</v>
      </c>
      <c r="D901" s="9" t="s">
        <v>28</v>
      </c>
      <c r="E901" s="9" t="s">
        <v>28</v>
      </c>
      <c r="F901" s="9" t="s">
        <v>65</v>
      </c>
      <c r="G901" s="9" t="s">
        <v>2454</v>
      </c>
      <c r="H901" s="15"/>
      <c r="I901" s="460">
        <f t="shared" si="57"/>
        <v>4.1152263374485592E-3</v>
      </c>
      <c r="J901" s="318">
        <v>5</v>
      </c>
      <c r="K901" s="460">
        <f t="shared" si="51"/>
        <v>8.2304526748971181E-4</v>
      </c>
    </row>
    <row r="902" spans="1:11" x14ac:dyDescent="0.25">
      <c r="A902" s="94">
        <v>19</v>
      </c>
      <c r="B902" s="77"/>
      <c r="C902" s="24" t="s">
        <v>2142</v>
      </c>
      <c r="D902" s="9" t="s">
        <v>28</v>
      </c>
      <c r="E902" s="9" t="s">
        <v>28</v>
      </c>
      <c r="F902" s="9" t="s">
        <v>65</v>
      </c>
      <c r="G902" s="9" t="s">
        <v>2454</v>
      </c>
      <c r="H902" s="15"/>
      <c r="I902" s="460">
        <f t="shared" si="57"/>
        <v>4.1152263374485592E-3</v>
      </c>
      <c r="J902" s="318">
        <v>5</v>
      </c>
      <c r="K902" s="460">
        <f t="shared" si="51"/>
        <v>8.2304526748971181E-4</v>
      </c>
    </row>
    <row r="903" spans="1:11" x14ac:dyDescent="0.25">
      <c r="A903" s="94">
        <v>20</v>
      </c>
      <c r="B903" s="77"/>
      <c r="C903" s="24" t="s">
        <v>2458</v>
      </c>
      <c r="D903" s="9" t="s">
        <v>28</v>
      </c>
      <c r="E903" s="9" t="s">
        <v>28</v>
      </c>
      <c r="F903" s="9" t="s">
        <v>65</v>
      </c>
      <c r="G903" s="9" t="s">
        <v>2454</v>
      </c>
      <c r="H903" s="15"/>
      <c r="I903" s="460">
        <f t="shared" si="57"/>
        <v>4.1152263374485592E-3</v>
      </c>
      <c r="J903" s="318">
        <v>5</v>
      </c>
      <c r="K903" s="460">
        <f t="shared" si="51"/>
        <v>8.2304526748971181E-4</v>
      </c>
    </row>
    <row r="904" spans="1:11" x14ac:dyDescent="0.25">
      <c r="A904" s="38" t="s">
        <v>66</v>
      </c>
      <c r="B904" s="75" t="s">
        <v>23</v>
      </c>
      <c r="C904" s="27"/>
      <c r="D904" s="3"/>
      <c r="E904" s="3"/>
      <c r="F904" s="3"/>
      <c r="G904" s="3"/>
      <c r="H904" s="3"/>
      <c r="I904" s="460"/>
      <c r="J904" s="318"/>
      <c r="K904" s="460"/>
    </row>
    <row r="905" spans="1:11" x14ac:dyDescent="0.25">
      <c r="A905" s="38" t="s">
        <v>40</v>
      </c>
      <c r="B905" s="75" t="s">
        <v>162</v>
      </c>
      <c r="C905" s="27"/>
      <c r="D905" s="3"/>
      <c r="E905" s="3"/>
      <c r="F905" s="3"/>
      <c r="G905" s="3"/>
      <c r="H905" s="3"/>
      <c r="I905" s="460"/>
      <c r="J905" s="318"/>
      <c r="K905" s="460"/>
    </row>
    <row r="906" spans="1:11" x14ac:dyDescent="0.25">
      <c r="A906" s="38">
        <v>1</v>
      </c>
      <c r="B906" s="75" t="s">
        <v>2459</v>
      </c>
      <c r="C906" s="27"/>
      <c r="D906" s="3"/>
      <c r="E906" s="3"/>
      <c r="F906" s="3"/>
      <c r="G906" s="3"/>
      <c r="H906" s="3"/>
      <c r="I906" s="460"/>
      <c r="J906" s="318"/>
      <c r="K906" s="460"/>
    </row>
    <row r="907" spans="1:11" ht="30" x14ac:dyDescent="0.25">
      <c r="A907" s="100"/>
      <c r="B907" s="77"/>
      <c r="C907" s="14" t="s">
        <v>2460</v>
      </c>
      <c r="D907" s="15" t="s">
        <v>28</v>
      </c>
      <c r="E907" s="32"/>
      <c r="F907" s="15" t="s">
        <v>350</v>
      </c>
      <c r="G907" s="15" t="s">
        <v>351</v>
      </c>
      <c r="H907" s="9" t="s">
        <v>1786</v>
      </c>
      <c r="I907" s="460">
        <f t="shared" ref="I907:I930" si="58">1/9/45</f>
        <v>2.4691358024691358E-3</v>
      </c>
      <c r="J907" s="318">
        <v>5</v>
      </c>
      <c r="K907" s="460">
        <f t="shared" si="51"/>
        <v>4.9382716049382717E-4</v>
      </c>
    </row>
    <row r="908" spans="1:11" x14ac:dyDescent="0.25">
      <c r="A908" s="38">
        <v>2</v>
      </c>
      <c r="B908" s="75" t="s">
        <v>2461</v>
      </c>
      <c r="C908" s="27"/>
      <c r="D908" s="3"/>
      <c r="E908" s="3"/>
      <c r="F908" s="3"/>
      <c r="G908" s="3"/>
      <c r="H908" s="3"/>
      <c r="I908" s="460"/>
      <c r="J908" s="318"/>
      <c r="K908" s="460"/>
    </row>
    <row r="909" spans="1:11" ht="30" x14ac:dyDescent="0.25">
      <c r="A909" s="100"/>
      <c r="B909" s="77"/>
      <c r="C909" s="14" t="s">
        <v>2462</v>
      </c>
      <c r="D909" s="15" t="s">
        <v>28</v>
      </c>
      <c r="E909" s="9"/>
      <c r="F909" s="15" t="s">
        <v>350</v>
      </c>
      <c r="G909" s="15" t="s">
        <v>351</v>
      </c>
      <c r="H909" s="9" t="s">
        <v>2419</v>
      </c>
      <c r="I909" s="460">
        <f t="shared" si="58"/>
        <v>2.4691358024691358E-3</v>
      </c>
      <c r="J909" s="318">
        <v>5</v>
      </c>
      <c r="K909" s="460">
        <f t="shared" si="51"/>
        <v>4.9382716049382717E-4</v>
      </c>
    </row>
    <row r="910" spans="1:11" x14ac:dyDescent="0.25">
      <c r="A910" s="38">
        <v>3</v>
      </c>
      <c r="B910" s="75" t="s">
        <v>2463</v>
      </c>
      <c r="C910" s="27"/>
      <c r="D910" s="3"/>
      <c r="E910" s="3"/>
      <c r="F910" s="3"/>
      <c r="G910" s="3"/>
      <c r="H910" s="3"/>
      <c r="I910" s="460"/>
      <c r="J910" s="318"/>
      <c r="K910" s="460"/>
    </row>
    <row r="911" spans="1:11" ht="30" x14ac:dyDescent="0.25">
      <c r="A911" s="50" t="s">
        <v>103</v>
      </c>
      <c r="B911" s="80"/>
      <c r="C911" s="14" t="s">
        <v>2464</v>
      </c>
      <c r="D911" s="15" t="s">
        <v>28</v>
      </c>
      <c r="E911" s="32"/>
      <c r="F911" s="15" t="s">
        <v>350</v>
      </c>
      <c r="G911" s="15" t="s">
        <v>351</v>
      </c>
      <c r="H911" s="9" t="s">
        <v>2419</v>
      </c>
      <c r="I911" s="460">
        <f t="shared" si="58"/>
        <v>2.4691358024691358E-3</v>
      </c>
      <c r="J911" s="318">
        <v>5</v>
      </c>
      <c r="K911" s="460">
        <f t="shared" si="51"/>
        <v>4.9382716049382717E-4</v>
      </c>
    </row>
    <row r="912" spans="1:11" ht="30" x14ac:dyDescent="0.25">
      <c r="A912" s="100" t="s">
        <v>192</v>
      </c>
      <c r="B912" s="80"/>
      <c r="C912" s="14" t="s">
        <v>2465</v>
      </c>
      <c r="D912" s="15" t="s">
        <v>28</v>
      </c>
      <c r="E912" s="32"/>
      <c r="F912" s="15" t="s">
        <v>350</v>
      </c>
      <c r="G912" s="15" t="s">
        <v>446</v>
      </c>
      <c r="H912" s="9" t="s">
        <v>2419</v>
      </c>
      <c r="I912" s="460">
        <f t="shared" si="58"/>
        <v>2.4691358024691358E-3</v>
      </c>
      <c r="J912" s="318">
        <v>5</v>
      </c>
      <c r="K912" s="460">
        <f t="shared" si="51"/>
        <v>4.9382716049382717E-4</v>
      </c>
    </row>
    <row r="913" spans="1:11" x14ac:dyDescent="0.25">
      <c r="A913" s="96">
        <v>4</v>
      </c>
      <c r="B913" s="75" t="s">
        <v>2466</v>
      </c>
      <c r="C913" s="27"/>
      <c r="D913" s="3"/>
      <c r="E913" s="3"/>
      <c r="F913" s="3"/>
      <c r="G913" s="3"/>
      <c r="H913" s="3"/>
      <c r="I913" s="460"/>
      <c r="J913" s="318"/>
      <c r="K913" s="460"/>
    </row>
    <row r="914" spans="1:11" ht="30" x14ac:dyDescent="0.25">
      <c r="A914" s="100" t="s">
        <v>198</v>
      </c>
      <c r="B914" s="77"/>
      <c r="C914" s="24" t="s">
        <v>2467</v>
      </c>
      <c r="D914" s="9" t="s">
        <v>28</v>
      </c>
      <c r="E914" s="32"/>
      <c r="F914" s="9" t="s">
        <v>350</v>
      </c>
      <c r="G914" s="9" t="s">
        <v>446</v>
      </c>
      <c r="H914" s="9" t="s">
        <v>2419</v>
      </c>
      <c r="I914" s="460">
        <f t="shared" si="58"/>
        <v>2.4691358024691358E-3</v>
      </c>
      <c r="J914" s="318">
        <v>5</v>
      </c>
      <c r="K914" s="460">
        <f t="shared" si="51"/>
        <v>4.9382716049382717E-4</v>
      </c>
    </row>
    <row r="915" spans="1:11" x14ac:dyDescent="0.25">
      <c r="A915" s="38">
        <v>5</v>
      </c>
      <c r="B915" s="75" t="s">
        <v>2468</v>
      </c>
      <c r="C915" s="27"/>
      <c r="D915" s="3"/>
      <c r="E915" s="3"/>
      <c r="F915" s="3"/>
      <c r="G915" s="3"/>
      <c r="H915" s="3"/>
      <c r="I915" s="460"/>
      <c r="J915" s="318"/>
      <c r="K915" s="460"/>
    </row>
    <row r="916" spans="1:11" ht="30" x14ac:dyDescent="0.25">
      <c r="A916" s="28" t="s">
        <v>211</v>
      </c>
      <c r="B916" s="77"/>
      <c r="C916" s="24" t="s">
        <v>2469</v>
      </c>
      <c r="D916" s="9" t="s">
        <v>28</v>
      </c>
      <c r="E916" s="9"/>
      <c r="F916" s="9" t="s">
        <v>350</v>
      </c>
      <c r="G916" s="15" t="s">
        <v>351</v>
      </c>
      <c r="H916" s="9" t="s">
        <v>1798</v>
      </c>
      <c r="I916" s="460">
        <f t="shared" si="58"/>
        <v>2.4691358024691358E-3</v>
      </c>
      <c r="J916" s="318">
        <v>5</v>
      </c>
      <c r="K916" s="460">
        <f t="shared" si="51"/>
        <v>4.9382716049382717E-4</v>
      </c>
    </row>
    <row r="917" spans="1:11" ht="30" x14ac:dyDescent="0.25">
      <c r="A917" s="28" t="s">
        <v>214</v>
      </c>
      <c r="B917" s="77"/>
      <c r="C917" s="24" t="s">
        <v>2470</v>
      </c>
      <c r="D917" s="9" t="s">
        <v>28</v>
      </c>
      <c r="E917" s="9"/>
      <c r="F917" s="9" t="s">
        <v>350</v>
      </c>
      <c r="G917" s="15" t="s">
        <v>351</v>
      </c>
      <c r="H917" s="9" t="s">
        <v>2425</v>
      </c>
      <c r="I917" s="460">
        <f t="shared" si="58"/>
        <v>2.4691358024691358E-3</v>
      </c>
      <c r="J917" s="318">
        <v>5</v>
      </c>
      <c r="K917" s="460">
        <f t="shared" si="51"/>
        <v>4.9382716049382717E-4</v>
      </c>
    </row>
    <row r="918" spans="1:11" x14ac:dyDescent="0.25">
      <c r="A918" s="38">
        <v>6</v>
      </c>
      <c r="B918" s="75" t="s">
        <v>2471</v>
      </c>
      <c r="C918" s="27"/>
      <c r="D918" s="3"/>
      <c r="E918" s="3"/>
      <c r="F918" s="3"/>
      <c r="G918" s="3"/>
      <c r="H918" s="3"/>
      <c r="I918" s="460"/>
      <c r="J918" s="318"/>
      <c r="K918" s="460"/>
    </row>
    <row r="919" spans="1:11" ht="30" x14ac:dyDescent="0.25">
      <c r="A919" s="28" t="s">
        <v>154</v>
      </c>
      <c r="B919" s="77"/>
      <c r="C919" s="24" t="s">
        <v>2472</v>
      </c>
      <c r="D919" s="9" t="s">
        <v>28</v>
      </c>
      <c r="E919" s="9"/>
      <c r="F919" s="9" t="s">
        <v>350</v>
      </c>
      <c r="G919" s="9" t="s">
        <v>2473</v>
      </c>
      <c r="H919" s="9" t="s">
        <v>2425</v>
      </c>
      <c r="I919" s="460">
        <f t="shared" si="58"/>
        <v>2.4691358024691358E-3</v>
      </c>
      <c r="J919" s="318">
        <v>5</v>
      </c>
      <c r="K919" s="460">
        <f t="shared" si="51"/>
        <v>4.9382716049382717E-4</v>
      </c>
    </row>
    <row r="920" spans="1:11" x14ac:dyDescent="0.25">
      <c r="A920" s="38">
        <v>7</v>
      </c>
      <c r="B920" s="75" t="s">
        <v>2474</v>
      </c>
      <c r="C920" s="27"/>
      <c r="D920" s="3"/>
      <c r="E920" s="3"/>
      <c r="F920" s="3"/>
      <c r="G920" s="3"/>
      <c r="H920" s="3"/>
      <c r="I920" s="460"/>
      <c r="J920" s="318"/>
      <c r="K920" s="460"/>
    </row>
    <row r="921" spans="1:11" ht="30" x14ac:dyDescent="0.25">
      <c r="A921" s="28" t="s">
        <v>232</v>
      </c>
      <c r="B921" s="77"/>
      <c r="C921" s="24" t="s">
        <v>2475</v>
      </c>
      <c r="D921" s="9" t="s">
        <v>28</v>
      </c>
      <c r="E921" s="9"/>
      <c r="F921" s="9" t="s">
        <v>350</v>
      </c>
      <c r="G921" s="15" t="s">
        <v>351</v>
      </c>
      <c r="H921" s="9" t="s">
        <v>2425</v>
      </c>
      <c r="I921" s="460">
        <f t="shared" si="58"/>
        <v>2.4691358024691358E-3</v>
      </c>
      <c r="J921" s="318">
        <v>5</v>
      </c>
      <c r="K921" s="460">
        <f t="shared" si="51"/>
        <v>4.9382716049382717E-4</v>
      </c>
    </row>
    <row r="922" spans="1:11" ht="30" x14ac:dyDescent="0.25">
      <c r="A922" s="28" t="s">
        <v>235</v>
      </c>
      <c r="B922" s="77"/>
      <c r="C922" s="24" t="s">
        <v>2476</v>
      </c>
      <c r="D922" s="9" t="s">
        <v>28</v>
      </c>
      <c r="E922" s="9"/>
      <c r="F922" s="9" t="s">
        <v>350</v>
      </c>
      <c r="G922" s="15" t="s">
        <v>351</v>
      </c>
      <c r="H922" s="9" t="s">
        <v>2425</v>
      </c>
      <c r="I922" s="460">
        <f t="shared" si="58"/>
        <v>2.4691358024691358E-3</v>
      </c>
      <c r="J922" s="318">
        <v>5</v>
      </c>
      <c r="K922" s="460">
        <f t="shared" si="51"/>
        <v>4.9382716049382717E-4</v>
      </c>
    </row>
    <row r="923" spans="1:11" x14ac:dyDescent="0.25">
      <c r="A923" s="38">
        <v>8</v>
      </c>
      <c r="B923" s="75" t="s">
        <v>2477</v>
      </c>
      <c r="C923" s="27"/>
      <c r="D923" s="3"/>
      <c r="E923" s="3"/>
      <c r="F923" s="3"/>
      <c r="G923" s="3"/>
      <c r="H923" s="3"/>
      <c r="I923" s="460"/>
      <c r="J923" s="318"/>
      <c r="K923" s="460"/>
    </row>
    <row r="924" spans="1:11" ht="30" x14ac:dyDescent="0.25">
      <c r="A924" s="28" t="s">
        <v>242</v>
      </c>
      <c r="B924" s="77"/>
      <c r="C924" s="24" t="s">
        <v>2478</v>
      </c>
      <c r="D924" s="9" t="s">
        <v>28</v>
      </c>
      <c r="E924" s="9"/>
      <c r="F924" s="9" t="s">
        <v>350</v>
      </c>
      <c r="G924" s="15" t="s">
        <v>351</v>
      </c>
      <c r="H924" s="9" t="s">
        <v>2425</v>
      </c>
      <c r="I924" s="460">
        <f t="shared" si="58"/>
        <v>2.4691358024691358E-3</v>
      </c>
      <c r="J924" s="318">
        <v>5</v>
      </c>
      <c r="K924" s="460">
        <f t="shared" si="51"/>
        <v>4.9382716049382717E-4</v>
      </c>
    </row>
    <row r="925" spans="1:11" x14ac:dyDescent="0.25">
      <c r="A925" s="96">
        <v>9</v>
      </c>
      <c r="B925" s="75" t="s">
        <v>2479</v>
      </c>
      <c r="C925" s="27"/>
      <c r="D925" s="3"/>
      <c r="E925" s="3"/>
      <c r="F925" s="3"/>
      <c r="G925" s="3"/>
      <c r="H925" s="3"/>
      <c r="I925" s="460"/>
      <c r="J925" s="318"/>
      <c r="K925" s="460"/>
    </row>
    <row r="926" spans="1:11" ht="30" x14ac:dyDescent="0.25">
      <c r="A926" s="50" t="s">
        <v>246</v>
      </c>
      <c r="B926" s="77"/>
      <c r="C926" s="24" t="s">
        <v>2480</v>
      </c>
      <c r="D926" s="9" t="s">
        <v>28</v>
      </c>
      <c r="E926" s="9"/>
      <c r="F926" s="9" t="s">
        <v>350</v>
      </c>
      <c r="G926" s="9" t="s">
        <v>351</v>
      </c>
      <c r="H926" s="9" t="s">
        <v>1805</v>
      </c>
      <c r="I926" s="460">
        <f t="shared" si="58"/>
        <v>2.4691358024691358E-3</v>
      </c>
      <c r="J926" s="318">
        <v>5</v>
      </c>
      <c r="K926" s="460">
        <f t="shared" si="51"/>
        <v>4.9382716049382717E-4</v>
      </c>
    </row>
    <row r="927" spans="1:11" ht="30" x14ac:dyDescent="0.25">
      <c r="A927" s="50" t="s">
        <v>249</v>
      </c>
      <c r="B927" s="77"/>
      <c r="C927" s="24" t="s">
        <v>2481</v>
      </c>
      <c r="D927" s="9" t="s">
        <v>28</v>
      </c>
      <c r="E927" s="9"/>
      <c r="F927" s="9" t="s">
        <v>350</v>
      </c>
      <c r="G927" s="9" t="s">
        <v>351</v>
      </c>
      <c r="H927" s="9" t="s">
        <v>2482</v>
      </c>
      <c r="I927" s="460">
        <f t="shared" si="58"/>
        <v>2.4691358024691358E-3</v>
      </c>
      <c r="J927" s="318">
        <v>5</v>
      </c>
      <c r="K927" s="460">
        <f t="shared" si="51"/>
        <v>4.9382716049382717E-4</v>
      </c>
    </row>
    <row r="928" spans="1:11" x14ac:dyDescent="0.25">
      <c r="A928" s="38">
        <v>10</v>
      </c>
      <c r="B928" s="75" t="s">
        <v>2483</v>
      </c>
      <c r="C928" s="27"/>
      <c r="D928" s="3"/>
      <c r="E928" s="3"/>
      <c r="F928" s="3"/>
      <c r="G928" s="3"/>
      <c r="H928" s="3"/>
      <c r="I928" s="460"/>
      <c r="J928" s="318"/>
      <c r="K928" s="460"/>
    </row>
    <row r="929" spans="1:11" ht="30" x14ac:dyDescent="0.25">
      <c r="A929" s="50" t="s">
        <v>1146</v>
      </c>
      <c r="B929" s="77"/>
      <c r="C929" s="24" t="s">
        <v>2484</v>
      </c>
      <c r="D929" s="9" t="s">
        <v>28</v>
      </c>
      <c r="E929" s="9"/>
      <c r="F929" s="9" t="s">
        <v>350</v>
      </c>
      <c r="G929" s="9" t="s">
        <v>351</v>
      </c>
      <c r="H929" s="9" t="s">
        <v>2482</v>
      </c>
      <c r="I929" s="460">
        <f t="shared" si="58"/>
        <v>2.4691358024691358E-3</v>
      </c>
      <c r="J929" s="318">
        <v>5</v>
      </c>
      <c r="K929" s="460">
        <f t="shared" si="51"/>
        <v>4.9382716049382717E-4</v>
      </c>
    </row>
    <row r="930" spans="1:11" ht="30" x14ac:dyDescent="0.25">
      <c r="A930" s="50" t="s">
        <v>1148</v>
      </c>
      <c r="B930" s="77"/>
      <c r="C930" s="24" t="s">
        <v>2485</v>
      </c>
      <c r="D930" s="9" t="s">
        <v>28</v>
      </c>
      <c r="E930" s="9"/>
      <c r="F930" s="9" t="s">
        <v>350</v>
      </c>
      <c r="G930" s="9" t="s">
        <v>351</v>
      </c>
      <c r="H930" s="9" t="s">
        <v>2482</v>
      </c>
      <c r="I930" s="460">
        <f t="shared" si="58"/>
        <v>2.4691358024691358E-3</v>
      </c>
      <c r="J930" s="318">
        <v>5</v>
      </c>
      <c r="K930" s="460">
        <f t="shared" si="51"/>
        <v>4.9382716049382717E-4</v>
      </c>
    </row>
    <row r="931" spans="1:11" x14ac:dyDescent="0.25">
      <c r="A931" s="91" t="s">
        <v>641</v>
      </c>
      <c r="B931" s="92"/>
      <c r="C931" s="93"/>
      <c r="D931" s="122"/>
      <c r="E931" s="122"/>
      <c r="F931" s="122"/>
      <c r="G931" s="122"/>
      <c r="H931" s="122"/>
      <c r="I931" s="460"/>
      <c r="J931" s="318"/>
      <c r="K931" s="460"/>
    </row>
    <row r="932" spans="1:11" x14ac:dyDescent="0.25">
      <c r="A932" s="58" t="s">
        <v>2486</v>
      </c>
      <c r="B932" s="82"/>
      <c r="C932" s="59"/>
      <c r="D932" s="117"/>
      <c r="E932" s="117"/>
      <c r="F932" s="117"/>
      <c r="G932" s="117"/>
      <c r="H932" s="117"/>
      <c r="I932" s="460"/>
      <c r="J932" s="318"/>
      <c r="K932" s="460"/>
    </row>
    <row r="933" spans="1:11" x14ac:dyDescent="0.25">
      <c r="A933" s="58" t="s">
        <v>1318</v>
      </c>
      <c r="B933" s="82"/>
      <c r="C933" s="59"/>
      <c r="D933" s="117"/>
      <c r="E933" s="117"/>
      <c r="F933" s="117"/>
      <c r="G933" s="117"/>
      <c r="H933" s="117"/>
      <c r="I933" s="460"/>
      <c r="J933" s="318"/>
      <c r="K933" s="460"/>
    </row>
    <row r="934" spans="1:11" x14ac:dyDescent="0.25">
      <c r="A934" s="38" t="s">
        <v>50</v>
      </c>
      <c r="B934" s="75" t="s">
        <v>24</v>
      </c>
      <c r="C934" s="27"/>
      <c r="D934" s="3"/>
      <c r="E934" s="3"/>
      <c r="F934" s="3"/>
      <c r="G934" s="3"/>
      <c r="H934" s="3"/>
      <c r="I934" s="460"/>
      <c r="J934" s="318"/>
      <c r="K934" s="460"/>
    </row>
    <row r="935" spans="1:11" x14ac:dyDescent="0.25">
      <c r="A935" s="38">
        <v>1</v>
      </c>
      <c r="B935" s="75" t="s">
        <v>2461</v>
      </c>
      <c r="C935" s="27"/>
      <c r="D935" s="3"/>
      <c r="E935" s="3"/>
      <c r="F935" s="3"/>
      <c r="G935" s="3"/>
      <c r="H935" s="3"/>
      <c r="I935" s="460"/>
      <c r="J935" s="318"/>
      <c r="K935" s="460"/>
    </row>
    <row r="936" spans="1:11" ht="30" x14ac:dyDescent="0.25">
      <c r="A936" s="28"/>
      <c r="B936" s="77"/>
      <c r="C936" s="14" t="s">
        <v>2487</v>
      </c>
      <c r="D936" s="15" t="s">
        <v>28</v>
      </c>
      <c r="E936" s="15" t="s">
        <v>28</v>
      </c>
      <c r="F936" s="15" t="s">
        <v>13</v>
      </c>
      <c r="G936" s="15" t="s">
        <v>2454</v>
      </c>
      <c r="H936" s="9" t="s">
        <v>1786</v>
      </c>
      <c r="I936" s="460">
        <f>5/9/45</f>
        <v>1.234567901234568E-2</v>
      </c>
      <c r="J936" s="318">
        <v>5</v>
      </c>
      <c r="K936" s="460">
        <f t="shared" ref="K936:K952" si="59">I936/J936</f>
        <v>2.4691358024691362E-3</v>
      </c>
    </row>
    <row r="937" spans="1:11" x14ac:dyDescent="0.25">
      <c r="A937" s="38">
        <v>2</v>
      </c>
      <c r="B937" s="75" t="s">
        <v>2466</v>
      </c>
      <c r="C937" s="27"/>
      <c r="D937" s="3"/>
      <c r="E937" s="3"/>
      <c r="F937" s="3"/>
      <c r="G937" s="3"/>
      <c r="H937" s="3"/>
      <c r="I937" s="460"/>
      <c r="J937" s="318"/>
      <c r="K937" s="460"/>
    </row>
    <row r="938" spans="1:11" ht="30" x14ac:dyDescent="0.25">
      <c r="A938" s="100"/>
      <c r="B938" s="77"/>
      <c r="C938" s="68" t="s">
        <v>2488</v>
      </c>
      <c r="D938" s="15" t="s">
        <v>28</v>
      </c>
      <c r="E938" s="15" t="s">
        <v>28</v>
      </c>
      <c r="F938" s="15" t="s">
        <v>13</v>
      </c>
      <c r="G938" s="15" t="s">
        <v>2433</v>
      </c>
      <c r="H938" s="9" t="s">
        <v>2419</v>
      </c>
      <c r="I938" s="460">
        <f t="shared" ref="I938" si="60">5/9/45</f>
        <v>1.234567901234568E-2</v>
      </c>
      <c r="J938" s="318">
        <v>5</v>
      </c>
      <c r="K938" s="460">
        <f t="shared" si="59"/>
        <v>2.4691358024691362E-3</v>
      </c>
    </row>
    <row r="939" spans="1:11" x14ac:dyDescent="0.25">
      <c r="A939" s="38" t="s">
        <v>341</v>
      </c>
      <c r="B939" s="75" t="s">
        <v>1555</v>
      </c>
      <c r="C939" s="27"/>
      <c r="D939" s="3"/>
      <c r="E939" s="3"/>
      <c r="F939" s="3"/>
      <c r="G939" s="3"/>
      <c r="H939" s="3"/>
      <c r="I939" s="460"/>
      <c r="J939" s="318"/>
      <c r="K939" s="460"/>
    </row>
    <row r="940" spans="1:11" x14ac:dyDescent="0.25">
      <c r="A940" s="38">
        <v>1</v>
      </c>
      <c r="B940" s="80" t="s">
        <v>2489</v>
      </c>
      <c r="C940" s="33"/>
      <c r="D940" s="32"/>
      <c r="E940" s="32"/>
      <c r="F940" s="32"/>
      <c r="G940" s="32"/>
      <c r="H940" s="32"/>
      <c r="I940" s="460"/>
      <c r="J940" s="318"/>
      <c r="K940" s="460"/>
    </row>
    <row r="941" spans="1:11" ht="30" x14ac:dyDescent="0.25">
      <c r="A941" s="100"/>
      <c r="B941" s="77"/>
      <c r="C941" s="14" t="s">
        <v>2490</v>
      </c>
      <c r="D941" s="15" t="s">
        <v>28</v>
      </c>
      <c r="E941" s="9"/>
      <c r="F941" s="15" t="s">
        <v>13</v>
      </c>
      <c r="G941" s="15" t="s">
        <v>2491</v>
      </c>
      <c r="H941" s="9" t="s">
        <v>2419</v>
      </c>
      <c r="I941" s="460">
        <f t="shared" ref="I941:I952" si="61">1/9/45</f>
        <v>2.4691358024691358E-3</v>
      </c>
      <c r="J941" s="318">
        <v>5</v>
      </c>
      <c r="K941" s="460">
        <f t="shared" si="59"/>
        <v>4.9382716049382717E-4</v>
      </c>
    </row>
    <row r="942" spans="1:11" x14ac:dyDescent="0.25">
      <c r="A942" s="38">
        <v>2</v>
      </c>
      <c r="B942" s="75" t="s">
        <v>2461</v>
      </c>
      <c r="C942" s="27"/>
      <c r="D942" s="3"/>
      <c r="E942" s="3"/>
      <c r="F942" s="3"/>
      <c r="G942" s="3"/>
      <c r="H942" s="3"/>
      <c r="I942" s="460"/>
      <c r="J942" s="318"/>
      <c r="K942" s="460"/>
    </row>
    <row r="943" spans="1:11" ht="30" x14ac:dyDescent="0.25">
      <c r="A943" s="100"/>
      <c r="B943" s="77"/>
      <c r="C943" s="14" t="s">
        <v>2492</v>
      </c>
      <c r="D943" s="15" t="s">
        <v>28</v>
      </c>
      <c r="E943" s="15"/>
      <c r="F943" s="15" t="s">
        <v>13</v>
      </c>
      <c r="G943" s="15" t="s">
        <v>19</v>
      </c>
      <c r="H943" s="9" t="s">
        <v>2419</v>
      </c>
      <c r="I943" s="460">
        <f t="shared" si="61"/>
        <v>2.4691358024691358E-3</v>
      </c>
      <c r="J943" s="318">
        <v>5</v>
      </c>
      <c r="K943" s="460">
        <f t="shared" si="59"/>
        <v>4.9382716049382717E-4</v>
      </c>
    </row>
    <row r="944" spans="1:11" x14ac:dyDescent="0.25">
      <c r="A944" s="38">
        <v>3</v>
      </c>
      <c r="B944" s="75" t="s">
        <v>2493</v>
      </c>
      <c r="C944" s="27"/>
      <c r="D944" s="3"/>
      <c r="E944" s="3"/>
      <c r="F944" s="3"/>
      <c r="G944" s="3"/>
      <c r="H944" s="3"/>
      <c r="I944" s="460"/>
      <c r="J944" s="318"/>
      <c r="K944" s="460"/>
    </row>
    <row r="945" spans="1:11" ht="30" x14ac:dyDescent="0.25">
      <c r="A945" s="100"/>
      <c r="B945" s="77"/>
      <c r="C945" s="14" t="s">
        <v>2494</v>
      </c>
      <c r="D945" s="15" t="s">
        <v>28</v>
      </c>
      <c r="E945" s="15"/>
      <c r="F945" s="15" t="s">
        <v>13</v>
      </c>
      <c r="G945" s="15" t="s">
        <v>2491</v>
      </c>
      <c r="H945" s="9" t="s">
        <v>2425</v>
      </c>
      <c r="I945" s="460">
        <f t="shared" si="61"/>
        <v>2.4691358024691358E-3</v>
      </c>
      <c r="J945" s="318">
        <v>5</v>
      </c>
      <c r="K945" s="460">
        <f t="shared" si="59"/>
        <v>4.9382716049382717E-4</v>
      </c>
    </row>
    <row r="946" spans="1:11" x14ac:dyDescent="0.25">
      <c r="A946" s="38">
        <v>4</v>
      </c>
      <c r="B946" s="75" t="s">
        <v>2495</v>
      </c>
      <c r="C946" s="27"/>
      <c r="D946" s="3"/>
      <c r="E946" s="3"/>
      <c r="F946" s="3"/>
      <c r="G946" s="3"/>
      <c r="H946" s="3"/>
      <c r="I946" s="460"/>
      <c r="J946" s="318"/>
      <c r="K946" s="460"/>
    </row>
    <row r="947" spans="1:11" ht="30" x14ac:dyDescent="0.25">
      <c r="A947" s="50"/>
      <c r="B947" s="77"/>
      <c r="C947" s="24" t="s">
        <v>2496</v>
      </c>
      <c r="D947" s="9" t="s">
        <v>28</v>
      </c>
      <c r="E947" s="15"/>
      <c r="F947" s="9" t="s">
        <v>13</v>
      </c>
      <c r="G947" s="9" t="s">
        <v>19</v>
      </c>
      <c r="H947" s="9" t="s">
        <v>2425</v>
      </c>
      <c r="I947" s="460">
        <f t="shared" si="61"/>
        <v>2.4691358024691358E-3</v>
      </c>
      <c r="J947" s="318">
        <v>5</v>
      </c>
      <c r="K947" s="460">
        <f t="shared" si="59"/>
        <v>4.9382716049382717E-4</v>
      </c>
    </row>
    <row r="948" spans="1:11" x14ac:dyDescent="0.25">
      <c r="A948" s="96">
        <v>5</v>
      </c>
      <c r="B948" s="75" t="s">
        <v>2497</v>
      </c>
      <c r="C948" s="27"/>
      <c r="D948" s="3"/>
      <c r="E948" s="3"/>
      <c r="F948" s="3"/>
      <c r="G948" s="3"/>
      <c r="H948" s="3"/>
      <c r="I948" s="460"/>
      <c r="J948" s="318"/>
      <c r="K948" s="460"/>
    </row>
    <row r="949" spans="1:11" x14ac:dyDescent="0.25">
      <c r="A949" s="100"/>
      <c r="B949" s="77"/>
      <c r="C949" s="17" t="s">
        <v>2498</v>
      </c>
      <c r="D949" s="9" t="s">
        <v>28</v>
      </c>
      <c r="E949" s="15"/>
      <c r="F949" s="9" t="s">
        <v>13</v>
      </c>
      <c r="G949" s="9" t="s">
        <v>19</v>
      </c>
      <c r="H949" s="9"/>
      <c r="I949" s="460">
        <f t="shared" si="61"/>
        <v>2.4691358024691358E-3</v>
      </c>
      <c r="J949" s="318">
        <v>5</v>
      </c>
      <c r="K949" s="460">
        <f t="shared" si="59"/>
        <v>4.9382716049382717E-4</v>
      </c>
    </row>
    <row r="950" spans="1:11" x14ac:dyDescent="0.25">
      <c r="A950" s="96">
        <v>6</v>
      </c>
      <c r="B950" s="80" t="s">
        <v>2499</v>
      </c>
      <c r="C950" s="33"/>
      <c r="D950" s="32"/>
      <c r="E950" s="32"/>
      <c r="F950" s="32"/>
      <c r="G950" s="32"/>
      <c r="H950" s="32"/>
      <c r="I950" s="460"/>
      <c r="J950" s="318"/>
      <c r="K950" s="460"/>
    </row>
    <row r="951" spans="1:11" ht="30" x14ac:dyDescent="0.25">
      <c r="A951" s="94" t="s">
        <v>154</v>
      </c>
      <c r="B951" s="77"/>
      <c r="C951" s="14" t="s">
        <v>2500</v>
      </c>
      <c r="D951" s="15" t="s">
        <v>28</v>
      </c>
      <c r="E951" s="15"/>
      <c r="F951" s="15" t="s">
        <v>13</v>
      </c>
      <c r="G951" s="15" t="s">
        <v>2501</v>
      </c>
      <c r="H951" s="9" t="s">
        <v>2482</v>
      </c>
      <c r="I951" s="460">
        <f t="shared" si="61"/>
        <v>2.4691358024691358E-3</v>
      </c>
      <c r="J951" s="318">
        <v>5</v>
      </c>
      <c r="K951" s="460">
        <f t="shared" si="59"/>
        <v>4.9382716049382717E-4</v>
      </c>
    </row>
    <row r="952" spans="1:11" ht="30" x14ac:dyDescent="0.25">
      <c r="A952" s="94" t="s">
        <v>155</v>
      </c>
      <c r="B952" s="77"/>
      <c r="C952" s="24" t="s">
        <v>2502</v>
      </c>
      <c r="D952" s="9" t="s">
        <v>28</v>
      </c>
      <c r="E952" s="15"/>
      <c r="F952" s="9" t="s">
        <v>13</v>
      </c>
      <c r="G952" s="9" t="s">
        <v>2503</v>
      </c>
      <c r="H952" s="9" t="s">
        <v>2482</v>
      </c>
      <c r="I952" s="460">
        <f t="shared" si="61"/>
        <v>2.4691358024691358E-3</v>
      </c>
      <c r="J952" s="318">
        <v>5</v>
      </c>
      <c r="K952" s="460">
        <f t="shared" si="59"/>
        <v>4.9382716049382717E-4</v>
      </c>
    </row>
    <row r="954" spans="1:11" x14ac:dyDescent="0.25">
      <c r="A954" s="330" t="s">
        <v>2504</v>
      </c>
      <c r="B954" s="331"/>
      <c r="C954" s="332"/>
      <c r="D954" s="333"/>
      <c r="E954" s="333"/>
      <c r="F954" s="333"/>
      <c r="G954" s="333"/>
      <c r="H954" s="333"/>
      <c r="I954" s="462"/>
      <c r="J954" s="334"/>
      <c r="K954" s="462"/>
    </row>
    <row r="955" spans="1:11" x14ac:dyDescent="0.25">
      <c r="A955" s="37" t="s">
        <v>2505</v>
      </c>
    </row>
    <row r="956" spans="1:11" s="424" customFormat="1" ht="30" customHeight="1" x14ac:dyDescent="0.25">
      <c r="A956" s="487" t="s">
        <v>0</v>
      </c>
      <c r="B956" s="487" t="s">
        <v>20</v>
      </c>
      <c r="C956" s="487" t="s">
        <v>1</v>
      </c>
      <c r="D956" s="491" t="s">
        <v>2</v>
      </c>
      <c r="E956" s="492"/>
      <c r="F956" s="487" t="s">
        <v>37</v>
      </c>
      <c r="G956" s="487" t="s">
        <v>38</v>
      </c>
      <c r="H956" s="487" t="s">
        <v>3</v>
      </c>
      <c r="I956" s="489" t="s">
        <v>3193</v>
      </c>
      <c r="J956" s="487" t="s">
        <v>3189</v>
      </c>
      <c r="K956" s="489" t="s">
        <v>3190</v>
      </c>
    </row>
    <row r="957" spans="1:11" s="424" customFormat="1" ht="30" customHeight="1" x14ac:dyDescent="0.25">
      <c r="A957" s="488"/>
      <c r="B957" s="488"/>
      <c r="C957" s="488"/>
      <c r="D957" s="425" t="s">
        <v>39</v>
      </c>
      <c r="E957" s="425" t="s">
        <v>4</v>
      </c>
      <c r="F957" s="488"/>
      <c r="G957" s="488"/>
      <c r="H957" s="488"/>
      <c r="I957" s="490"/>
      <c r="J957" s="488"/>
      <c r="K957" s="490"/>
    </row>
    <row r="958" spans="1:11" x14ac:dyDescent="0.25">
      <c r="A958" s="96" t="s">
        <v>62</v>
      </c>
      <c r="B958" s="347" t="s">
        <v>470</v>
      </c>
      <c r="C958" s="8"/>
      <c r="D958" s="108"/>
      <c r="E958" s="108"/>
      <c r="F958" s="108"/>
      <c r="G958" s="108"/>
      <c r="H958" s="107"/>
      <c r="I958" s="460"/>
      <c r="J958" s="318"/>
      <c r="K958" s="460"/>
    </row>
    <row r="959" spans="1:11" x14ac:dyDescent="0.25">
      <c r="A959" s="21">
        <v>1</v>
      </c>
      <c r="B959" s="67"/>
      <c r="C959" s="16" t="s">
        <v>471</v>
      </c>
      <c r="D959" s="103" t="s">
        <v>28</v>
      </c>
      <c r="E959" s="113"/>
      <c r="F959" s="103" t="s">
        <v>13</v>
      </c>
      <c r="G959" s="103">
        <v>1</v>
      </c>
      <c r="H959" s="57"/>
      <c r="I959" s="460">
        <f>G959/27/45</f>
        <v>8.2304526748971192E-4</v>
      </c>
      <c r="J959" s="318">
        <v>5</v>
      </c>
      <c r="K959" s="460">
        <f t="shared" ref="K959:K1002" si="62">I959/J959</f>
        <v>1.6460905349794237E-4</v>
      </c>
    </row>
    <row r="960" spans="1:11" ht="30" x14ac:dyDescent="0.25">
      <c r="A960" s="21">
        <v>2</v>
      </c>
      <c r="B960" s="67"/>
      <c r="C960" s="16" t="s">
        <v>472</v>
      </c>
      <c r="D960" s="113"/>
      <c r="E960" s="103" t="s">
        <v>28</v>
      </c>
      <c r="F960" s="103" t="s">
        <v>13</v>
      </c>
      <c r="G960" s="103" t="s">
        <v>2506</v>
      </c>
      <c r="H960" s="57"/>
      <c r="I960" s="460">
        <f>45/27/45</f>
        <v>3.7037037037037042E-2</v>
      </c>
      <c r="J960" s="318">
        <v>5</v>
      </c>
      <c r="K960" s="460">
        <f t="shared" si="62"/>
        <v>7.4074074074074086E-3</v>
      </c>
    </row>
    <row r="961" spans="1:11" x14ac:dyDescent="0.25">
      <c r="A961" s="94">
        <v>3</v>
      </c>
      <c r="B961" s="77"/>
      <c r="C961" s="17" t="s">
        <v>1623</v>
      </c>
      <c r="D961" s="9" t="s">
        <v>28</v>
      </c>
      <c r="E961" s="9" t="s">
        <v>28</v>
      </c>
      <c r="F961" s="9" t="s">
        <v>13</v>
      </c>
      <c r="G961" s="9">
        <v>1</v>
      </c>
      <c r="H961" s="15"/>
      <c r="I961" s="460">
        <f t="shared" ref="I961:I981" si="63">G961/27/45</f>
        <v>8.2304526748971192E-4</v>
      </c>
      <c r="J961" s="318">
        <v>5</v>
      </c>
      <c r="K961" s="460">
        <f t="shared" si="62"/>
        <v>1.6460905349794237E-4</v>
      </c>
    </row>
    <row r="962" spans="1:11" x14ac:dyDescent="0.25">
      <c r="A962" s="94">
        <v>4</v>
      </c>
      <c r="B962" s="77"/>
      <c r="C962" s="17" t="s">
        <v>475</v>
      </c>
      <c r="D962" s="9" t="s">
        <v>28</v>
      </c>
      <c r="E962" s="9" t="s">
        <v>28</v>
      </c>
      <c r="F962" s="9" t="s">
        <v>13</v>
      </c>
      <c r="G962" s="9">
        <v>1</v>
      </c>
      <c r="H962" s="15"/>
      <c r="I962" s="460">
        <f t="shared" si="63"/>
        <v>8.2304526748971192E-4</v>
      </c>
      <c r="J962" s="318">
        <v>5</v>
      </c>
      <c r="K962" s="460">
        <f t="shared" si="62"/>
        <v>1.6460905349794237E-4</v>
      </c>
    </row>
    <row r="963" spans="1:11" ht="60" x14ac:dyDescent="0.25">
      <c r="A963" s="21">
        <v>5</v>
      </c>
      <c r="B963" s="67"/>
      <c r="C963" s="16" t="s">
        <v>476</v>
      </c>
      <c r="D963" s="103" t="s">
        <v>28</v>
      </c>
      <c r="E963" s="103" t="s">
        <v>28</v>
      </c>
      <c r="F963" s="103" t="s">
        <v>13</v>
      </c>
      <c r="G963" s="57"/>
      <c r="H963" s="103" t="s">
        <v>2507</v>
      </c>
      <c r="I963" s="460">
        <f>45/27/45</f>
        <v>3.7037037037037042E-2</v>
      </c>
      <c r="J963" s="318">
        <v>5</v>
      </c>
      <c r="K963" s="460">
        <f t="shared" si="62"/>
        <v>7.4074074074074086E-3</v>
      </c>
    </row>
    <row r="964" spans="1:11" x14ac:dyDescent="0.25">
      <c r="A964" s="94">
        <v>6</v>
      </c>
      <c r="B964" s="77"/>
      <c r="C964" s="24" t="s">
        <v>478</v>
      </c>
      <c r="D964" s="9" t="s">
        <v>28</v>
      </c>
      <c r="E964" s="9" t="s">
        <v>28</v>
      </c>
      <c r="F964" s="9" t="s">
        <v>479</v>
      </c>
      <c r="G964" s="9">
        <v>1</v>
      </c>
      <c r="H964" s="15"/>
      <c r="I964" s="460">
        <f t="shared" si="63"/>
        <v>8.2304526748971192E-4</v>
      </c>
      <c r="J964" s="318">
        <v>5</v>
      </c>
      <c r="K964" s="460">
        <f t="shared" si="62"/>
        <v>1.6460905349794237E-4</v>
      </c>
    </row>
    <row r="965" spans="1:11" x14ac:dyDescent="0.25">
      <c r="A965" s="94">
        <v>7</v>
      </c>
      <c r="B965" s="77"/>
      <c r="C965" s="24" t="s">
        <v>1624</v>
      </c>
      <c r="D965" s="9" t="s">
        <v>28</v>
      </c>
      <c r="E965" s="32"/>
      <c r="F965" s="9" t="s">
        <v>65</v>
      </c>
      <c r="G965" s="9">
        <v>1</v>
      </c>
      <c r="H965" s="15"/>
      <c r="I965" s="460">
        <f t="shared" si="63"/>
        <v>8.2304526748971192E-4</v>
      </c>
      <c r="J965" s="318">
        <v>5</v>
      </c>
      <c r="K965" s="460">
        <f t="shared" si="62"/>
        <v>1.6460905349794237E-4</v>
      </c>
    </row>
    <row r="966" spans="1:11" x14ac:dyDescent="0.25">
      <c r="A966" s="94">
        <v>8</v>
      </c>
      <c r="B966" s="77"/>
      <c r="C966" s="24" t="s">
        <v>481</v>
      </c>
      <c r="D966" s="9" t="s">
        <v>28</v>
      </c>
      <c r="E966" s="9" t="s">
        <v>28</v>
      </c>
      <c r="F966" s="9" t="s">
        <v>34</v>
      </c>
      <c r="G966" s="9">
        <v>1</v>
      </c>
      <c r="H966" s="15"/>
      <c r="I966" s="460">
        <f t="shared" si="63"/>
        <v>8.2304526748971192E-4</v>
      </c>
      <c r="J966" s="318">
        <v>5</v>
      </c>
      <c r="K966" s="460">
        <f t="shared" si="62"/>
        <v>1.6460905349794237E-4</v>
      </c>
    </row>
    <row r="967" spans="1:11" x14ac:dyDescent="0.25">
      <c r="A967" s="21">
        <v>9</v>
      </c>
      <c r="B967" s="67"/>
      <c r="C967" s="16" t="s">
        <v>142</v>
      </c>
      <c r="D967" s="103" t="s">
        <v>28</v>
      </c>
      <c r="E967" s="103" t="s">
        <v>28</v>
      </c>
      <c r="F967" s="103" t="s">
        <v>34</v>
      </c>
      <c r="G967" s="103">
        <v>1</v>
      </c>
      <c r="H967" s="57"/>
      <c r="I967" s="460">
        <f t="shared" si="63"/>
        <v>8.2304526748971192E-4</v>
      </c>
      <c r="J967" s="318">
        <v>5</v>
      </c>
      <c r="K967" s="460">
        <f t="shared" si="62"/>
        <v>1.6460905349794237E-4</v>
      </c>
    </row>
    <row r="968" spans="1:11" x14ac:dyDescent="0.25">
      <c r="A968" s="21">
        <v>10</v>
      </c>
      <c r="B968" s="67"/>
      <c r="C968" s="16" t="s">
        <v>1625</v>
      </c>
      <c r="D968" s="103" t="s">
        <v>28</v>
      </c>
      <c r="E968" s="103" t="s">
        <v>28</v>
      </c>
      <c r="F968" s="57"/>
      <c r="G968" s="57"/>
      <c r="H968" s="57"/>
      <c r="I968" s="460">
        <f>2/27/45</f>
        <v>1.6460905349794238E-3</v>
      </c>
      <c r="J968" s="318">
        <v>5</v>
      </c>
      <c r="K968" s="460">
        <f t="shared" si="62"/>
        <v>3.2921810699588475E-4</v>
      </c>
    </row>
    <row r="969" spans="1:11" x14ac:dyDescent="0.25">
      <c r="A969" s="94">
        <v>11</v>
      </c>
      <c r="B969" s="77"/>
      <c r="C969" s="24" t="s">
        <v>483</v>
      </c>
      <c r="D969" s="9" t="s">
        <v>28</v>
      </c>
      <c r="E969" s="9"/>
      <c r="F969" s="9" t="s">
        <v>65</v>
      </c>
      <c r="G969" s="9">
        <v>1</v>
      </c>
      <c r="H969" s="15"/>
      <c r="I969" s="460">
        <f t="shared" si="63"/>
        <v>8.2304526748971192E-4</v>
      </c>
      <c r="J969" s="318">
        <v>5</v>
      </c>
      <c r="K969" s="460">
        <f t="shared" si="62"/>
        <v>1.6460905349794237E-4</v>
      </c>
    </row>
    <row r="970" spans="1:11" ht="30" x14ac:dyDescent="0.25">
      <c r="A970" s="94">
        <v>12</v>
      </c>
      <c r="B970" s="77"/>
      <c r="C970" s="24" t="s">
        <v>484</v>
      </c>
      <c r="D970" s="9" t="s">
        <v>28</v>
      </c>
      <c r="E970" s="9" t="s">
        <v>28</v>
      </c>
      <c r="F970" s="9" t="s">
        <v>13</v>
      </c>
      <c r="G970" s="9">
        <v>1</v>
      </c>
      <c r="H970" s="15"/>
      <c r="I970" s="460">
        <f t="shared" si="63"/>
        <v>8.2304526748971192E-4</v>
      </c>
      <c r="J970" s="318">
        <v>5</v>
      </c>
      <c r="K970" s="460">
        <f t="shared" si="62"/>
        <v>1.6460905349794237E-4</v>
      </c>
    </row>
    <row r="971" spans="1:11" x14ac:dyDescent="0.25">
      <c r="A971" s="94">
        <v>13</v>
      </c>
      <c r="B971" s="77"/>
      <c r="C971" s="24" t="s">
        <v>485</v>
      </c>
      <c r="D971" s="9" t="s">
        <v>28</v>
      </c>
      <c r="E971" s="9" t="s">
        <v>28</v>
      </c>
      <c r="F971" s="9" t="s">
        <v>65</v>
      </c>
      <c r="G971" s="9">
        <v>1</v>
      </c>
      <c r="H971" s="15"/>
      <c r="I971" s="460">
        <f t="shared" si="63"/>
        <v>8.2304526748971192E-4</v>
      </c>
      <c r="J971" s="318">
        <v>5</v>
      </c>
      <c r="K971" s="460">
        <f t="shared" si="62"/>
        <v>1.6460905349794237E-4</v>
      </c>
    </row>
    <row r="972" spans="1:11" x14ac:dyDescent="0.25">
      <c r="A972" s="38" t="s">
        <v>66</v>
      </c>
      <c r="B972" s="347" t="s">
        <v>2508</v>
      </c>
      <c r="C972" s="8"/>
      <c r="D972" s="108"/>
      <c r="E972" s="108"/>
      <c r="F972" s="108"/>
      <c r="G972" s="108"/>
      <c r="H972" s="107"/>
      <c r="I972" s="460"/>
      <c r="J972" s="318"/>
      <c r="K972" s="460"/>
    </row>
    <row r="973" spans="1:11" x14ac:dyDescent="0.25">
      <c r="A973" s="38" t="s">
        <v>40</v>
      </c>
      <c r="B973" s="347" t="s">
        <v>35</v>
      </c>
      <c r="C973" s="8"/>
      <c r="D973" s="108"/>
      <c r="E973" s="108"/>
      <c r="F973" s="108"/>
      <c r="G973" s="108"/>
      <c r="H973" s="107"/>
      <c r="I973" s="460"/>
      <c r="J973" s="318"/>
      <c r="K973" s="460"/>
    </row>
    <row r="974" spans="1:11" x14ac:dyDescent="0.25">
      <c r="A974" s="38">
        <v>1</v>
      </c>
      <c r="B974" s="347" t="s">
        <v>486</v>
      </c>
      <c r="C974" s="8"/>
      <c r="D974" s="108"/>
      <c r="E974" s="108"/>
      <c r="F974" s="108"/>
      <c r="G974" s="108"/>
      <c r="H974" s="107"/>
      <c r="I974" s="460"/>
      <c r="J974" s="318"/>
      <c r="K974" s="460"/>
    </row>
    <row r="975" spans="1:11" ht="30" x14ac:dyDescent="0.25">
      <c r="A975" s="94" t="s">
        <v>67</v>
      </c>
      <c r="B975" s="77"/>
      <c r="C975" s="24" t="s">
        <v>487</v>
      </c>
      <c r="D975" s="9" t="s">
        <v>28</v>
      </c>
      <c r="E975" s="9" t="s">
        <v>28</v>
      </c>
      <c r="F975" s="9" t="s">
        <v>13</v>
      </c>
      <c r="G975" s="9">
        <v>1</v>
      </c>
      <c r="H975" s="9" t="s">
        <v>1790</v>
      </c>
      <c r="I975" s="460">
        <f t="shared" si="63"/>
        <v>8.2304526748971192E-4</v>
      </c>
      <c r="J975" s="318">
        <v>5</v>
      </c>
      <c r="K975" s="460">
        <f t="shared" si="62"/>
        <v>1.6460905349794237E-4</v>
      </c>
    </row>
    <row r="976" spans="1:11" ht="30" x14ac:dyDescent="0.25">
      <c r="A976" s="94" t="s">
        <v>80</v>
      </c>
      <c r="B976" s="77"/>
      <c r="C976" s="17" t="s">
        <v>489</v>
      </c>
      <c r="D976" s="9" t="s">
        <v>28</v>
      </c>
      <c r="E976" s="9" t="s">
        <v>28</v>
      </c>
      <c r="F976" s="9" t="s">
        <v>13</v>
      </c>
      <c r="G976" s="9">
        <v>1</v>
      </c>
      <c r="H976" s="9" t="s">
        <v>1790</v>
      </c>
      <c r="I976" s="460">
        <f t="shared" si="63"/>
        <v>8.2304526748971192E-4</v>
      </c>
      <c r="J976" s="318">
        <v>5</v>
      </c>
      <c r="K976" s="460">
        <f t="shared" si="62"/>
        <v>1.6460905349794237E-4</v>
      </c>
    </row>
    <row r="977" spans="1:11" ht="30" x14ac:dyDescent="0.25">
      <c r="A977" s="94" t="s">
        <v>170</v>
      </c>
      <c r="B977" s="77"/>
      <c r="C977" s="17" t="s">
        <v>490</v>
      </c>
      <c r="D977" s="9" t="s">
        <v>28</v>
      </c>
      <c r="E977" s="9" t="s">
        <v>28</v>
      </c>
      <c r="F977" s="9" t="s">
        <v>13</v>
      </c>
      <c r="G977" s="9">
        <v>1</v>
      </c>
      <c r="H977" s="9" t="s">
        <v>1790</v>
      </c>
      <c r="I977" s="460">
        <f t="shared" si="63"/>
        <v>8.2304526748971192E-4</v>
      </c>
      <c r="J977" s="318">
        <v>5</v>
      </c>
      <c r="K977" s="460">
        <f t="shared" si="62"/>
        <v>1.6460905349794237E-4</v>
      </c>
    </row>
    <row r="978" spans="1:11" ht="30" x14ac:dyDescent="0.25">
      <c r="A978" s="94" t="s">
        <v>174</v>
      </c>
      <c r="B978" s="77"/>
      <c r="C978" s="17" t="s">
        <v>491</v>
      </c>
      <c r="D978" s="9" t="s">
        <v>28</v>
      </c>
      <c r="E978" s="9" t="s">
        <v>28</v>
      </c>
      <c r="F978" s="9" t="s">
        <v>13</v>
      </c>
      <c r="G978" s="9">
        <v>1</v>
      </c>
      <c r="H978" s="9" t="s">
        <v>1790</v>
      </c>
      <c r="I978" s="460">
        <f t="shared" si="63"/>
        <v>8.2304526748971192E-4</v>
      </c>
      <c r="J978" s="318">
        <v>5</v>
      </c>
      <c r="K978" s="460">
        <f t="shared" si="62"/>
        <v>1.6460905349794237E-4</v>
      </c>
    </row>
    <row r="979" spans="1:11" ht="30" x14ac:dyDescent="0.25">
      <c r="A979" s="94" t="s">
        <v>177</v>
      </c>
      <c r="B979" s="77"/>
      <c r="C979" s="17" t="s">
        <v>492</v>
      </c>
      <c r="D979" s="9" t="s">
        <v>28</v>
      </c>
      <c r="E979" s="9" t="s">
        <v>28</v>
      </c>
      <c r="F979" s="9" t="s">
        <v>13</v>
      </c>
      <c r="G979" s="9">
        <v>1</v>
      </c>
      <c r="H979" s="9" t="s">
        <v>2509</v>
      </c>
      <c r="I979" s="460">
        <f t="shared" si="63"/>
        <v>8.2304526748971192E-4</v>
      </c>
      <c r="J979" s="318">
        <v>5</v>
      </c>
      <c r="K979" s="460">
        <f t="shared" si="62"/>
        <v>1.6460905349794237E-4</v>
      </c>
    </row>
    <row r="980" spans="1:11" x14ac:dyDescent="0.25">
      <c r="A980" s="38">
        <v>2</v>
      </c>
      <c r="B980" s="347" t="s">
        <v>493</v>
      </c>
      <c r="C980" s="8"/>
      <c r="D980" s="108"/>
      <c r="E980" s="108"/>
      <c r="F980" s="108"/>
      <c r="G980" s="108"/>
      <c r="H980" s="107"/>
      <c r="I980" s="460"/>
      <c r="J980" s="318"/>
      <c r="K980" s="460"/>
    </row>
    <row r="981" spans="1:11" ht="30" x14ac:dyDescent="0.25">
      <c r="A981" s="100"/>
      <c r="B981" s="77"/>
      <c r="C981" s="24" t="s">
        <v>1632</v>
      </c>
      <c r="D981" s="9" t="s">
        <v>28</v>
      </c>
      <c r="E981" s="9" t="s">
        <v>28</v>
      </c>
      <c r="F981" s="9" t="s">
        <v>13</v>
      </c>
      <c r="G981" s="9">
        <v>1</v>
      </c>
      <c r="H981" s="9" t="s">
        <v>2510</v>
      </c>
      <c r="I981" s="460">
        <f t="shared" si="63"/>
        <v>8.2304526748971192E-4</v>
      </c>
      <c r="J981" s="318">
        <v>5</v>
      </c>
      <c r="K981" s="460">
        <f t="shared" si="62"/>
        <v>1.6460905349794237E-4</v>
      </c>
    </row>
    <row r="982" spans="1:11" x14ac:dyDescent="0.25">
      <c r="A982" s="38">
        <v>3</v>
      </c>
      <c r="B982" s="347" t="s">
        <v>495</v>
      </c>
      <c r="C982" s="8"/>
      <c r="D982" s="108"/>
      <c r="E982" s="108"/>
      <c r="F982" s="108"/>
      <c r="G982" s="108"/>
      <c r="H982" s="107"/>
      <c r="I982" s="460"/>
      <c r="J982" s="318"/>
      <c r="K982" s="460"/>
    </row>
    <row r="983" spans="1:11" ht="30" x14ac:dyDescent="0.25">
      <c r="A983" s="94" t="s">
        <v>103</v>
      </c>
      <c r="B983" s="77"/>
      <c r="C983" s="24" t="s">
        <v>2511</v>
      </c>
      <c r="D983" s="9" t="s">
        <v>28</v>
      </c>
      <c r="E983" s="9" t="s">
        <v>28</v>
      </c>
      <c r="F983" s="9" t="s">
        <v>13</v>
      </c>
      <c r="G983" s="9">
        <v>1</v>
      </c>
      <c r="H983" s="9" t="s">
        <v>2512</v>
      </c>
      <c r="I983" s="460">
        <f>G983/18/45</f>
        <v>1.2345679012345679E-3</v>
      </c>
      <c r="J983" s="318">
        <v>5</v>
      </c>
      <c r="K983" s="460">
        <f t="shared" si="62"/>
        <v>2.4691358024691359E-4</v>
      </c>
    </row>
    <row r="984" spans="1:11" ht="30" x14ac:dyDescent="0.25">
      <c r="A984" s="94" t="s">
        <v>192</v>
      </c>
      <c r="B984" s="77"/>
      <c r="C984" s="24" t="s">
        <v>1628</v>
      </c>
      <c r="D984" s="9" t="s">
        <v>28</v>
      </c>
      <c r="E984" s="9" t="s">
        <v>28</v>
      </c>
      <c r="F984" s="9" t="s">
        <v>13</v>
      </c>
      <c r="G984" s="9">
        <v>1</v>
      </c>
      <c r="H984" s="9" t="s">
        <v>1798</v>
      </c>
      <c r="I984" s="460">
        <f>G984/9/45</f>
        <v>2.4691358024691358E-3</v>
      </c>
      <c r="J984" s="318">
        <v>5</v>
      </c>
      <c r="K984" s="460">
        <f t="shared" si="62"/>
        <v>4.9382716049382717E-4</v>
      </c>
    </row>
    <row r="985" spans="1:11" ht="30" x14ac:dyDescent="0.25">
      <c r="A985" s="94" t="s">
        <v>195</v>
      </c>
      <c r="B985" s="77"/>
      <c r="C985" s="24" t="s">
        <v>2513</v>
      </c>
      <c r="D985" s="9" t="s">
        <v>28</v>
      </c>
      <c r="E985" s="9" t="s">
        <v>28</v>
      </c>
      <c r="F985" s="9" t="s">
        <v>13</v>
      </c>
      <c r="G985" s="9">
        <v>1</v>
      </c>
      <c r="H985" s="9" t="s">
        <v>1798</v>
      </c>
      <c r="I985" s="460">
        <f t="shared" ref="I985:I1000" si="64">G985/9/45</f>
        <v>2.4691358024691358E-3</v>
      </c>
      <c r="J985" s="318">
        <v>5</v>
      </c>
      <c r="K985" s="460">
        <f t="shared" si="62"/>
        <v>4.9382716049382717E-4</v>
      </c>
    </row>
    <row r="986" spans="1:11" ht="30" x14ac:dyDescent="0.25">
      <c r="A986" s="94" t="s">
        <v>265</v>
      </c>
      <c r="B986" s="77"/>
      <c r="C986" s="24" t="s">
        <v>2514</v>
      </c>
      <c r="D986" s="9" t="s">
        <v>28</v>
      </c>
      <c r="E986" s="9" t="s">
        <v>28</v>
      </c>
      <c r="F986" s="9" t="s">
        <v>13</v>
      </c>
      <c r="G986" s="9">
        <v>1</v>
      </c>
      <c r="H986" s="9" t="s">
        <v>1805</v>
      </c>
      <c r="I986" s="460">
        <f t="shared" si="64"/>
        <v>2.4691358024691358E-3</v>
      </c>
      <c r="J986" s="318">
        <v>5</v>
      </c>
      <c r="K986" s="460">
        <f t="shared" si="62"/>
        <v>4.9382716049382717E-4</v>
      </c>
    </row>
    <row r="987" spans="1:11" x14ac:dyDescent="0.25">
      <c r="A987" s="38">
        <v>4</v>
      </c>
      <c r="B987" s="347" t="s">
        <v>500</v>
      </c>
      <c r="C987" s="8"/>
      <c r="D987" s="108"/>
      <c r="E987" s="108"/>
      <c r="F987" s="108"/>
      <c r="G987" s="108"/>
      <c r="H987" s="107"/>
      <c r="I987" s="460"/>
      <c r="J987" s="318"/>
      <c r="K987" s="460"/>
    </row>
    <row r="988" spans="1:11" ht="30" x14ac:dyDescent="0.25">
      <c r="A988" s="94" t="s">
        <v>198</v>
      </c>
      <c r="B988" s="77"/>
      <c r="C988" s="24" t="s">
        <v>2515</v>
      </c>
      <c r="D988" s="9" t="s">
        <v>28</v>
      </c>
      <c r="E988" s="9" t="s">
        <v>28</v>
      </c>
      <c r="F988" s="9" t="s">
        <v>13</v>
      </c>
      <c r="G988" s="9">
        <v>1</v>
      </c>
      <c r="H988" s="9" t="s">
        <v>2512</v>
      </c>
      <c r="I988" s="460">
        <f t="shared" si="64"/>
        <v>2.4691358024691358E-3</v>
      </c>
      <c r="J988" s="318">
        <v>5</v>
      </c>
      <c r="K988" s="460">
        <f t="shared" si="62"/>
        <v>4.9382716049382717E-4</v>
      </c>
    </row>
    <row r="989" spans="1:11" ht="30" x14ac:dyDescent="0.25">
      <c r="A989" s="94" t="s">
        <v>201</v>
      </c>
      <c r="B989" s="77"/>
      <c r="C989" s="24" t="s">
        <v>2516</v>
      </c>
      <c r="D989" s="9" t="s">
        <v>28</v>
      </c>
      <c r="E989" s="9" t="s">
        <v>28</v>
      </c>
      <c r="F989" s="9" t="s">
        <v>13</v>
      </c>
      <c r="G989" s="9">
        <v>1</v>
      </c>
      <c r="H989" s="9" t="s">
        <v>1798</v>
      </c>
      <c r="I989" s="460">
        <f t="shared" si="64"/>
        <v>2.4691358024691358E-3</v>
      </c>
      <c r="J989" s="318">
        <v>5</v>
      </c>
      <c r="K989" s="460">
        <f t="shared" si="62"/>
        <v>4.9382716049382717E-4</v>
      </c>
    </row>
    <row r="990" spans="1:11" ht="30" x14ac:dyDescent="0.25">
      <c r="A990" s="94" t="s">
        <v>204</v>
      </c>
      <c r="B990" s="77"/>
      <c r="C990" s="24" t="s">
        <v>1629</v>
      </c>
      <c r="D990" s="9" t="s">
        <v>28</v>
      </c>
      <c r="E990" s="9" t="s">
        <v>28</v>
      </c>
      <c r="F990" s="9" t="s">
        <v>13</v>
      </c>
      <c r="G990" s="9">
        <v>1</v>
      </c>
      <c r="H990" s="9" t="s">
        <v>1805</v>
      </c>
      <c r="I990" s="460">
        <f t="shared" si="64"/>
        <v>2.4691358024691358E-3</v>
      </c>
      <c r="J990" s="318">
        <v>5</v>
      </c>
      <c r="K990" s="460">
        <f t="shared" si="62"/>
        <v>4.9382716049382717E-4</v>
      </c>
    </row>
    <row r="991" spans="1:11" x14ac:dyDescent="0.25">
      <c r="A991" s="38" t="s">
        <v>50</v>
      </c>
      <c r="B991" s="347" t="s">
        <v>24</v>
      </c>
      <c r="C991" s="8"/>
      <c r="D991" s="108"/>
      <c r="E991" s="108"/>
      <c r="F991" s="108"/>
      <c r="G991" s="108"/>
      <c r="H991" s="107"/>
      <c r="I991" s="460"/>
      <c r="J991" s="318"/>
      <c r="K991" s="460"/>
    </row>
    <row r="992" spans="1:11" x14ac:dyDescent="0.25">
      <c r="A992" s="50"/>
      <c r="B992" s="347" t="s">
        <v>1635</v>
      </c>
      <c r="C992" s="8"/>
      <c r="D992" s="108"/>
      <c r="E992" s="108"/>
      <c r="F992" s="108"/>
      <c r="G992" s="108"/>
      <c r="H992" s="107"/>
      <c r="I992" s="460"/>
      <c r="J992" s="318"/>
      <c r="K992" s="460"/>
    </row>
    <row r="993" spans="1:11" ht="30" x14ac:dyDescent="0.25">
      <c r="A993" s="21">
        <v>1</v>
      </c>
      <c r="B993" s="67"/>
      <c r="C993" s="16" t="s">
        <v>1636</v>
      </c>
      <c r="D993" s="103" t="s">
        <v>28</v>
      </c>
      <c r="E993" s="103" t="s">
        <v>28</v>
      </c>
      <c r="F993" s="103" t="s">
        <v>34</v>
      </c>
      <c r="G993" s="103">
        <v>1</v>
      </c>
      <c r="H993" s="103" t="s">
        <v>1805</v>
      </c>
      <c r="I993" s="460">
        <f t="shared" si="64"/>
        <v>2.4691358024691358E-3</v>
      </c>
      <c r="J993" s="318">
        <v>5</v>
      </c>
      <c r="K993" s="460">
        <f t="shared" si="62"/>
        <v>4.9382716049382717E-4</v>
      </c>
    </row>
    <row r="994" spans="1:11" ht="30" x14ac:dyDescent="0.25">
      <c r="A994" s="21">
        <v>2</v>
      </c>
      <c r="B994" s="67"/>
      <c r="C994" s="17" t="s">
        <v>2821</v>
      </c>
      <c r="D994" s="103" t="s">
        <v>28</v>
      </c>
      <c r="E994" s="103" t="s">
        <v>28</v>
      </c>
      <c r="F994" s="103" t="s">
        <v>1639</v>
      </c>
      <c r="G994" s="103">
        <v>100</v>
      </c>
      <c r="H994" s="103" t="s">
        <v>1805</v>
      </c>
      <c r="I994" s="460">
        <f t="shared" si="64"/>
        <v>0.24691358024691357</v>
      </c>
      <c r="J994" s="318">
        <v>5</v>
      </c>
      <c r="K994" s="460">
        <f t="shared" si="62"/>
        <v>4.9382716049382713E-2</v>
      </c>
    </row>
    <row r="995" spans="1:11" ht="30" x14ac:dyDescent="0.25">
      <c r="A995" s="94">
        <v>3</v>
      </c>
      <c r="B995" s="77"/>
      <c r="C995" s="17" t="s">
        <v>1640</v>
      </c>
      <c r="D995" s="9" t="s">
        <v>28</v>
      </c>
      <c r="E995" s="9" t="s">
        <v>28</v>
      </c>
      <c r="F995" s="9" t="s">
        <v>65</v>
      </c>
      <c r="G995" s="9">
        <v>100</v>
      </c>
      <c r="H995" s="9" t="s">
        <v>1805</v>
      </c>
      <c r="I995" s="460">
        <f t="shared" si="64"/>
        <v>0.24691358024691357</v>
      </c>
      <c r="J995" s="318">
        <v>5</v>
      </c>
      <c r="K995" s="460">
        <f t="shared" si="62"/>
        <v>4.9382716049382713E-2</v>
      </c>
    </row>
    <row r="996" spans="1:11" x14ac:dyDescent="0.25">
      <c r="A996" s="38" t="s">
        <v>423</v>
      </c>
      <c r="B996" s="347" t="s">
        <v>2517</v>
      </c>
      <c r="C996" s="8"/>
      <c r="D996" s="108"/>
      <c r="E996" s="108"/>
      <c r="F996" s="108"/>
      <c r="G996" s="108"/>
      <c r="H996" s="107"/>
      <c r="I996" s="460"/>
      <c r="J996" s="318"/>
      <c r="K996" s="460"/>
    </row>
    <row r="997" spans="1:11" x14ac:dyDescent="0.25">
      <c r="A997" s="38" t="s">
        <v>40</v>
      </c>
      <c r="B997" s="347" t="s">
        <v>35</v>
      </c>
      <c r="C997" s="8"/>
      <c r="D997" s="108"/>
      <c r="E997" s="108"/>
      <c r="F997" s="108"/>
      <c r="G997" s="108"/>
      <c r="H997" s="107"/>
      <c r="I997" s="460"/>
      <c r="J997" s="318"/>
      <c r="K997" s="460"/>
    </row>
    <row r="998" spans="1:11" ht="30" x14ac:dyDescent="0.25">
      <c r="A998" s="94">
        <v>1</v>
      </c>
      <c r="B998" s="74" t="s">
        <v>2518</v>
      </c>
      <c r="C998" s="24" t="s">
        <v>2519</v>
      </c>
      <c r="D998" s="9" t="s">
        <v>28</v>
      </c>
      <c r="E998" s="9" t="s">
        <v>28</v>
      </c>
      <c r="F998" s="9" t="s">
        <v>13</v>
      </c>
      <c r="G998" s="9">
        <v>1</v>
      </c>
      <c r="H998" s="9" t="s">
        <v>1798</v>
      </c>
      <c r="I998" s="460">
        <f t="shared" si="64"/>
        <v>2.4691358024691358E-3</v>
      </c>
      <c r="J998" s="318">
        <v>5</v>
      </c>
      <c r="K998" s="460">
        <f t="shared" si="62"/>
        <v>4.9382716049382717E-4</v>
      </c>
    </row>
    <row r="999" spans="1:11" ht="30" x14ac:dyDescent="0.25">
      <c r="A999" s="94">
        <v>2</v>
      </c>
      <c r="B999" s="74" t="s">
        <v>2520</v>
      </c>
      <c r="C999" s="17" t="s">
        <v>2521</v>
      </c>
      <c r="D999" s="9" t="s">
        <v>28</v>
      </c>
      <c r="E999" s="9" t="s">
        <v>28</v>
      </c>
      <c r="F999" s="9" t="s">
        <v>13</v>
      </c>
      <c r="G999" s="9">
        <v>1</v>
      </c>
      <c r="H999" s="9" t="s">
        <v>1805</v>
      </c>
      <c r="I999" s="460">
        <f t="shared" si="64"/>
        <v>2.4691358024691358E-3</v>
      </c>
      <c r="J999" s="318">
        <v>5</v>
      </c>
      <c r="K999" s="460">
        <f t="shared" si="62"/>
        <v>4.9382716049382717E-4</v>
      </c>
    </row>
    <row r="1000" spans="1:11" ht="30" x14ac:dyDescent="0.25">
      <c r="A1000" s="21">
        <v>3</v>
      </c>
      <c r="B1000" s="73" t="s">
        <v>2522</v>
      </c>
      <c r="C1000" s="16" t="s">
        <v>2523</v>
      </c>
      <c r="D1000" s="103" t="s">
        <v>28</v>
      </c>
      <c r="E1000" s="103" t="s">
        <v>28</v>
      </c>
      <c r="F1000" s="103" t="s">
        <v>13</v>
      </c>
      <c r="G1000" s="103">
        <v>1</v>
      </c>
      <c r="H1000" s="103" t="s">
        <v>1786</v>
      </c>
      <c r="I1000" s="460">
        <f t="shared" si="64"/>
        <v>2.4691358024691358E-3</v>
      </c>
      <c r="J1000" s="318">
        <v>5</v>
      </c>
      <c r="K1000" s="460">
        <f t="shared" si="62"/>
        <v>4.9382716049382717E-4</v>
      </c>
    </row>
    <row r="1001" spans="1:11" x14ac:dyDescent="0.25">
      <c r="A1001" s="38" t="s">
        <v>50</v>
      </c>
      <c r="B1001" s="347" t="s">
        <v>24</v>
      </c>
      <c r="C1001" s="8"/>
      <c r="D1001" s="108"/>
      <c r="E1001" s="108"/>
      <c r="F1001" s="108"/>
      <c r="G1001" s="108"/>
      <c r="H1001" s="107"/>
      <c r="I1001" s="460"/>
      <c r="J1001" s="318"/>
      <c r="K1001" s="460"/>
    </row>
    <row r="1002" spans="1:11" ht="120" x14ac:dyDescent="0.25">
      <c r="A1002" s="28">
        <v>1</v>
      </c>
      <c r="B1002" s="74" t="s">
        <v>2522</v>
      </c>
      <c r="C1002" s="24" t="s">
        <v>2524</v>
      </c>
      <c r="D1002" s="9" t="s">
        <v>28</v>
      </c>
      <c r="E1002" s="9" t="s">
        <v>28</v>
      </c>
      <c r="F1002" s="9" t="s">
        <v>13</v>
      </c>
      <c r="G1002" s="9">
        <v>7</v>
      </c>
      <c r="H1002" s="9" t="s">
        <v>2525</v>
      </c>
      <c r="I1002" s="460">
        <f t="shared" ref="I1002" si="65">G1002/27/45</f>
        <v>5.761316872427983E-3</v>
      </c>
      <c r="J1002" s="318">
        <v>5</v>
      </c>
      <c r="K1002" s="460">
        <f t="shared" si="62"/>
        <v>1.1522633744855966E-3</v>
      </c>
    </row>
    <row r="1004" spans="1:11" x14ac:dyDescent="0.25">
      <c r="A1004" s="330" t="s">
        <v>2526</v>
      </c>
      <c r="B1004" s="331"/>
      <c r="C1004" s="332"/>
      <c r="D1004" s="333"/>
      <c r="E1004" s="333"/>
      <c r="F1004" s="333"/>
      <c r="G1004" s="333"/>
      <c r="H1004" s="333"/>
      <c r="I1004" s="462"/>
      <c r="J1004" s="334"/>
      <c r="K1004" s="462"/>
    </row>
    <row r="1005" spans="1:11" s="424" customFormat="1" ht="30" customHeight="1" x14ac:dyDescent="0.25">
      <c r="A1005" s="487" t="s">
        <v>0</v>
      </c>
      <c r="B1005" s="487" t="s">
        <v>20</v>
      </c>
      <c r="C1005" s="487" t="s">
        <v>1</v>
      </c>
      <c r="D1005" s="491" t="s">
        <v>2</v>
      </c>
      <c r="E1005" s="492"/>
      <c r="F1005" s="487" t="s">
        <v>37</v>
      </c>
      <c r="G1005" s="487" t="s">
        <v>38</v>
      </c>
      <c r="H1005" s="487" t="s">
        <v>3</v>
      </c>
      <c r="I1005" s="489" t="s">
        <v>3193</v>
      </c>
      <c r="J1005" s="487" t="s">
        <v>3189</v>
      </c>
      <c r="K1005" s="489" t="s">
        <v>3190</v>
      </c>
    </row>
    <row r="1006" spans="1:11" s="424" customFormat="1" ht="30" customHeight="1" x14ac:dyDescent="0.25">
      <c r="A1006" s="488"/>
      <c r="B1006" s="488"/>
      <c r="C1006" s="488"/>
      <c r="D1006" s="425" t="s">
        <v>39</v>
      </c>
      <c r="E1006" s="425" t="s">
        <v>4</v>
      </c>
      <c r="F1006" s="488"/>
      <c r="G1006" s="488"/>
      <c r="H1006" s="488"/>
      <c r="I1006" s="490"/>
      <c r="J1006" s="488"/>
      <c r="K1006" s="490"/>
    </row>
    <row r="1007" spans="1:11" x14ac:dyDescent="0.25">
      <c r="A1007" s="21">
        <v>1</v>
      </c>
      <c r="B1007" s="70"/>
      <c r="C1007" s="16" t="s">
        <v>2527</v>
      </c>
      <c r="D1007" s="103" t="s">
        <v>28</v>
      </c>
      <c r="E1007" s="118" t="s">
        <v>28</v>
      </c>
      <c r="F1007" s="103" t="s">
        <v>13</v>
      </c>
      <c r="G1007" s="9" t="s">
        <v>449</v>
      </c>
      <c r="H1007" s="103"/>
      <c r="I1007" s="460">
        <f>1/27/45</f>
        <v>8.2304526748971192E-4</v>
      </c>
      <c r="J1007" s="318">
        <v>5</v>
      </c>
      <c r="K1007" s="460">
        <f t="shared" ref="K1007:K1030" si="66">I1007/J1007</f>
        <v>1.6460905349794237E-4</v>
      </c>
    </row>
    <row r="1008" spans="1:11" x14ac:dyDescent="0.25">
      <c r="A1008" s="21">
        <v>2</v>
      </c>
      <c r="B1008" s="70"/>
      <c r="C1008" s="16" t="s">
        <v>2528</v>
      </c>
      <c r="D1008" s="103" t="s">
        <v>28</v>
      </c>
      <c r="E1008" s="118" t="s">
        <v>28</v>
      </c>
      <c r="F1008" s="103" t="s">
        <v>65</v>
      </c>
      <c r="G1008" s="9" t="s">
        <v>2822</v>
      </c>
      <c r="H1008" s="103"/>
      <c r="I1008" s="460">
        <f t="shared" ref="I1008:I1025" si="67">1/27/45</f>
        <v>8.2304526748971192E-4</v>
      </c>
      <c r="J1008" s="318">
        <v>5</v>
      </c>
      <c r="K1008" s="460">
        <f t="shared" si="66"/>
        <v>1.6460905349794237E-4</v>
      </c>
    </row>
    <row r="1009" spans="1:11" x14ac:dyDescent="0.25">
      <c r="A1009" s="21">
        <v>3</v>
      </c>
      <c r="B1009" s="70"/>
      <c r="C1009" s="16" t="s">
        <v>627</v>
      </c>
      <c r="D1009" s="103" t="s">
        <v>28</v>
      </c>
      <c r="E1009" s="118" t="s">
        <v>28</v>
      </c>
      <c r="F1009" s="103" t="s">
        <v>13</v>
      </c>
      <c r="G1009" s="9" t="s">
        <v>2725</v>
      </c>
      <c r="H1009" s="103"/>
      <c r="I1009" s="460">
        <f>5/27/45</f>
        <v>4.1152263374485592E-3</v>
      </c>
      <c r="J1009" s="318">
        <v>5</v>
      </c>
      <c r="K1009" s="460">
        <f t="shared" si="66"/>
        <v>8.2304526748971181E-4</v>
      </c>
    </row>
    <row r="1010" spans="1:11" x14ac:dyDescent="0.25">
      <c r="A1010" s="21">
        <v>4</v>
      </c>
      <c r="B1010" s="70"/>
      <c r="C1010" s="16" t="s">
        <v>628</v>
      </c>
      <c r="D1010" s="103" t="s">
        <v>28</v>
      </c>
      <c r="E1010" s="118" t="s">
        <v>28</v>
      </c>
      <c r="F1010" s="103" t="s">
        <v>65</v>
      </c>
      <c r="G1010" s="9" t="s">
        <v>2727</v>
      </c>
      <c r="H1010" s="103"/>
      <c r="I1010" s="460">
        <f t="shared" ref="I1010:I1011" si="68">5/27/45</f>
        <v>4.1152263374485592E-3</v>
      </c>
      <c r="J1010" s="318">
        <v>5</v>
      </c>
      <c r="K1010" s="460">
        <f t="shared" si="66"/>
        <v>8.2304526748971181E-4</v>
      </c>
    </row>
    <row r="1011" spans="1:11" x14ac:dyDescent="0.25">
      <c r="A1011" s="21">
        <v>5</v>
      </c>
      <c r="B1011" s="70"/>
      <c r="C1011" s="16" t="s">
        <v>631</v>
      </c>
      <c r="D1011" s="103" t="s">
        <v>28</v>
      </c>
      <c r="E1011" s="118" t="s">
        <v>28</v>
      </c>
      <c r="F1011" s="103" t="s">
        <v>626</v>
      </c>
      <c r="G1011" s="9" t="s">
        <v>2728</v>
      </c>
      <c r="H1011" s="103"/>
      <c r="I1011" s="460">
        <f t="shared" si="68"/>
        <v>4.1152263374485592E-3</v>
      </c>
      <c r="J1011" s="318">
        <v>5</v>
      </c>
      <c r="K1011" s="460">
        <f t="shared" si="66"/>
        <v>8.2304526748971181E-4</v>
      </c>
    </row>
    <row r="1012" spans="1:11" x14ac:dyDescent="0.25">
      <c r="A1012" s="21">
        <v>6</v>
      </c>
      <c r="B1012" s="70"/>
      <c r="C1012" s="16" t="s">
        <v>632</v>
      </c>
      <c r="D1012" s="103" t="s">
        <v>28</v>
      </c>
      <c r="E1012" s="118" t="s">
        <v>28</v>
      </c>
      <c r="F1012" s="103" t="s">
        <v>65</v>
      </c>
      <c r="G1012" s="9" t="s">
        <v>2729</v>
      </c>
      <c r="H1012" s="103"/>
      <c r="I1012" s="460">
        <f>3/27/45</f>
        <v>2.4691358024691358E-3</v>
      </c>
      <c r="J1012" s="318">
        <v>5</v>
      </c>
      <c r="K1012" s="460">
        <f t="shared" si="66"/>
        <v>4.9382716049382717E-4</v>
      </c>
    </row>
    <row r="1013" spans="1:11" x14ac:dyDescent="0.25">
      <c r="A1013" s="21">
        <v>7</v>
      </c>
      <c r="B1013" s="70"/>
      <c r="C1013" s="16" t="s">
        <v>2529</v>
      </c>
      <c r="D1013" s="103" t="s">
        <v>28</v>
      </c>
      <c r="E1013" s="118" t="s">
        <v>28</v>
      </c>
      <c r="F1013" s="103" t="s">
        <v>13</v>
      </c>
      <c r="G1013" s="9" t="s">
        <v>449</v>
      </c>
      <c r="H1013" s="103"/>
      <c r="I1013" s="460">
        <f t="shared" si="67"/>
        <v>8.2304526748971192E-4</v>
      </c>
      <c r="J1013" s="318">
        <v>5</v>
      </c>
      <c r="K1013" s="460">
        <f t="shared" si="66"/>
        <v>1.6460905349794237E-4</v>
      </c>
    </row>
    <row r="1014" spans="1:11" x14ac:dyDescent="0.25">
      <c r="A1014" s="38" t="s">
        <v>50</v>
      </c>
      <c r="B1014" s="347" t="s">
        <v>1705</v>
      </c>
      <c r="C1014" s="8"/>
      <c r="D1014" s="108"/>
      <c r="E1014" s="108"/>
      <c r="F1014" s="108"/>
      <c r="G1014" s="108"/>
      <c r="H1014" s="107"/>
      <c r="I1014" s="460"/>
      <c r="J1014" s="318"/>
      <c r="K1014" s="460"/>
    </row>
    <row r="1015" spans="1:11" x14ac:dyDescent="0.25">
      <c r="A1015" s="21">
        <v>1</v>
      </c>
      <c r="B1015" s="70"/>
      <c r="C1015" s="16" t="s">
        <v>2530</v>
      </c>
      <c r="D1015" s="118" t="s">
        <v>28</v>
      </c>
      <c r="E1015" s="103" t="s">
        <v>28</v>
      </c>
      <c r="F1015" s="103" t="s">
        <v>65</v>
      </c>
      <c r="G1015" s="9" t="s">
        <v>2689</v>
      </c>
      <c r="H1015" s="103"/>
      <c r="I1015" s="460">
        <f>10/27/45</f>
        <v>8.2304526748971183E-3</v>
      </c>
      <c r="J1015" s="318">
        <v>5</v>
      </c>
      <c r="K1015" s="460">
        <f t="shared" si="66"/>
        <v>1.6460905349794236E-3</v>
      </c>
    </row>
    <row r="1016" spans="1:11" x14ac:dyDescent="0.25">
      <c r="A1016" s="21">
        <v>2</v>
      </c>
      <c r="B1016" s="70"/>
      <c r="C1016" s="16" t="s">
        <v>2531</v>
      </c>
      <c r="D1016" s="118" t="s">
        <v>28</v>
      </c>
      <c r="E1016" s="103" t="s">
        <v>28</v>
      </c>
      <c r="F1016" s="103" t="s">
        <v>65</v>
      </c>
      <c r="G1016" s="9" t="s">
        <v>2822</v>
      </c>
      <c r="H1016" s="103"/>
      <c r="I1016" s="460">
        <f t="shared" si="67"/>
        <v>8.2304526748971192E-4</v>
      </c>
      <c r="J1016" s="318">
        <v>5</v>
      </c>
      <c r="K1016" s="460">
        <f t="shared" si="66"/>
        <v>1.6460905349794237E-4</v>
      </c>
    </row>
    <row r="1017" spans="1:11" x14ac:dyDescent="0.25">
      <c r="A1017" s="21">
        <v>3</v>
      </c>
      <c r="B1017" s="70"/>
      <c r="C1017" s="16" t="s">
        <v>2532</v>
      </c>
      <c r="D1017" s="118" t="s">
        <v>28</v>
      </c>
      <c r="E1017" s="103" t="s">
        <v>28</v>
      </c>
      <c r="F1017" s="103" t="s">
        <v>65</v>
      </c>
      <c r="G1017" s="9" t="s">
        <v>2822</v>
      </c>
      <c r="H1017" s="103"/>
      <c r="I1017" s="460">
        <f t="shared" si="67"/>
        <v>8.2304526748971192E-4</v>
      </c>
      <c r="J1017" s="318">
        <v>5</v>
      </c>
      <c r="K1017" s="460">
        <f t="shared" si="66"/>
        <v>1.6460905349794237E-4</v>
      </c>
    </row>
    <row r="1018" spans="1:11" x14ac:dyDescent="0.25">
      <c r="A1018" s="21">
        <v>4</v>
      </c>
      <c r="B1018" s="70"/>
      <c r="C1018" s="16" t="s">
        <v>2533</v>
      </c>
      <c r="D1018" s="118" t="s">
        <v>28</v>
      </c>
      <c r="E1018" s="103" t="s">
        <v>28</v>
      </c>
      <c r="F1018" s="103" t="s">
        <v>65</v>
      </c>
      <c r="G1018" s="9" t="s">
        <v>2822</v>
      </c>
      <c r="H1018" s="103"/>
      <c r="I1018" s="460">
        <f t="shared" si="67"/>
        <v>8.2304526748971192E-4</v>
      </c>
      <c r="J1018" s="318">
        <v>5</v>
      </c>
      <c r="K1018" s="460">
        <f t="shared" si="66"/>
        <v>1.6460905349794237E-4</v>
      </c>
    </row>
    <row r="1019" spans="1:11" x14ac:dyDescent="0.25">
      <c r="A1019" s="21">
        <v>5</v>
      </c>
      <c r="B1019" s="70"/>
      <c r="C1019" s="16" t="s">
        <v>2534</v>
      </c>
      <c r="D1019" s="118" t="s">
        <v>28</v>
      </c>
      <c r="E1019" s="103" t="s">
        <v>28</v>
      </c>
      <c r="F1019" s="103" t="s">
        <v>65</v>
      </c>
      <c r="G1019" s="9" t="s">
        <v>2822</v>
      </c>
      <c r="H1019" s="103"/>
      <c r="I1019" s="460">
        <f t="shared" si="67"/>
        <v>8.2304526748971192E-4</v>
      </c>
      <c r="J1019" s="318">
        <v>5</v>
      </c>
      <c r="K1019" s="460">
        <f t="shared" si="66"/>
        <v>1.6460905349794237E-4</v>
      </c>
    </row>
    <row r="1020" spans="1:11" x14ac:dyDescent="0.25">
      <c r="A1020" s="21">
        <v>6</v>
      </c>
      <c r="B1020" s="70"/>
      <c r="C1020" s="16" t="s">
        <v>2535</v>
      </c>
      <c r="D1020" s="118" t="s">
        <v>28</v>
      </c>
      <c r="E1020" s="103" t="s">
        <v>28</v>
      </c>
      <c r="F1020" s="103" t="s">
        <v>65</v>
      </c>
      <c r="G1020" s="9" t="s">
        <v>2822</v>
      </c>
      <c r="H1020" s="103"/>
      <c r="I1020" s="460">
        <f t="shared" si="67"/>
        <v>8.2304526748971192E-4</v>
      </c>
      <c r="J1020" s="318">
        <v>5</v>
      </c>
      <c r="K1020" s="460">
        <f t="shared" si="66"/>
        <v>1.6460905349794237E-4</v>
      </c>
    </row>
    <row r="1021" spans="1:11" x14ac:dyDescent="0.25">
      <c r="A1021" s="21">
        <v>7</v>
      </c>
      <c r="B1021" s="70"/>
      <c r="C1021" s="16" t="s">
        <v>2536</v>
      </c>
      <c r="D1021" s="118" t="s">
        <v>28</v>
      </c>
      <c r="E1021" s="103" t="s">
        <v>28</v>
      </c>
      <c r="F1021" s="103" t="s">
        <v>65</v>
      </c>
      <c r="G1021" s="9" t="s">
        <v>2822</v>
      </c>
      <c r="H1021" s="103"/>
      <c r="I1021" s="460">
        <f t="shared" si="67"/>
        <v>8.2304526748971192E-4</v>
      </c>
      <c r="J1021" s="318">
        <v>5</v>
      </c>
      <c r="K1021" s="460">
        <f t="shared" si="66"/>
        <v>1.6460905349794237E-4</v>
      </c>
    </row>
    <row r="1022" spans="1:11" x14ac:dyDescent="0.25">
      <c r="A1022" s="21">
        <v>8</v>
      </c>
      <c r="B1022" s="70"/>
      <c r="C1022" s="16" t="s">
        <v>634</v>
      </c>
      <c r="D1022" s="118" t="s">
        <v>28</v>
      </c>
      <c r="E1022" s="103" t="s">
        <v>28</v>
      </c>
      <c r="F1022" s="103" t="s">
        <v>65</v>
      </c>
      <c r="G1022" s="9" t="s">
        <v>2727</v>
      </c>
      <c r="H1022" s="103"/>
      <c r="I1022" s="460">
        <f>5/27/45</f>
        <v>4.1152263374485592E-3</v>
      </c>
      <c r="J1022" s="318">
        <v>5</v>
      </c>
      <c r="K1022" s="460">
        <f t="shared" si="66"/>
        <v>8.2304526748971181E-4</v>
      </c>
    </row>
    <row r="1023" spans="1:11" x14ac:dyDescent="0.25">
      <c r="A1023" s="21">
        <v>9</v>
      </c>
      <c r="B1023" s="70"/>
      <c r="C1023" s="16" t="s">
        <v>635</v>
      </c>
      <c r="D1023" s="118" t="s">
        <v>28</v>
      </c>
      <c r="E1023" s="103" t="s">
        <v>28</v>
      </c>
      <c r="F1023" s="103" t="s">
        <v>65</v>
      </c>
      <c r="G1023" s="9" t="s">
        <v>2694</v>
      </c>
      <c r="H1023" s="103"/>
      <c r="I1023" s="460">
        <f>20/27/45</f>
        <v>1.6460905349794237E-2</v>
      </c>
      <c r="J1023" s="318">
        <v>5</v>
      </c>
      <c r="K1023" s="460">
        <f t="shared" si="66"/>
        <v>3.2921810699588472E-3</v>
      </c>
    </row>
    <row r="1024" spans="1:11" x14ac:dyDescent="0.25">
      <c r="A1024" s="21">
        <v>10</v>
      </c>
      <c r="B1024" s="70"/>
      <c r="C1024" s="16" t="s">
        <v>2537</v>
      </c>
      <c r="D1024" s="118" t="s">
        <v>28</v>
      </c>
      <c r="E1024" s="103" t="s">
        <v>28</v>
      </c>
      <c r="F1024" s="103" t="s">
        <v>65</v>
      </c>
      <c r="G1024" s="9" t="s">
        <v>2823</v>
      </c>
      <c r="H1024" s="103"/>
      <c r="I1024" s="460">
        <f>2/27/45</f>
        <v>1.6460905349794238E-3</v>
      </c>
      <c r="J1024" s="318">
        <v>5</v>
      </c>
      <c r="K1024" s="460">
        <f t="shared" si="66"/>
        <v>3.2921810699588475E-4</v>
      </c>
    </row>
    <row r="1025" spans="1:11" x14ac:dyDescent="0.25">
      <c r="A1025" s="21">
        <v>11</v>
      </c>
      <c r="B1025" s="70"/>
      <c r="C1025" s="16" t="s">
        <v>636</v>
      </c>
      <c r="D1025" s="118" t="s">
        <v>28</v>
      </c>
      <c r="E1025" s="103" t="s">
        <v>28</v>
      </c>
      <c r="F1025" s="103" t="s">
        <v>65</v>
      </c>
      <c r="G1025" s="9" t="s">
        <v>2822</v>
      </c>
      <c r="H1025" s="103"/>
      <c r="I1025" s="460">
        <f t="shared" si="67"/>
        <v>8.2304526748971192E-4</v>
      </c>
      <c r="J1025" s="318">
        <v>5</v>
      </c>
      <c r="K1025" s="460">
        <f t="shared" si="66"/>
        <v>1.6460905349794237E-4</v>
      </c>
    </row>
    <row r="1026" spans="1:11" x14ac:dyDescent="0.25">
      <c r="A1026" s="21">
        <v>12</v>
      </c>
      <c r="B1026" s="70"/>
      <c r="C1026" s="16" t="s">
        <v>1706</v>
      </c>
      <c r="D1026" s="118" t="s">
        <v>28</v>
      </c>
      <c r="E1026" s="103" t="s">
        <v>28</v>
      </c>
      <c r="F1026" s="103" t="s">
        <v>639</v>
      </c>
      <c r="G1026" s="9" t="s">
        <v>2731</v>
      </c>
      <c r="H1026" s="103"/>
      <c r="I1026" s="460">
        <f>5/27/45</f>
        <v>4.1152263374485592E-3</v>
      </c>
      <c r="J1026" s="318">
        <v>5</v>
      </c>
      <c r="K1026" s="460">
        <f t="shared" si="66"/>
        <v>8.2304526748971181E-4</v>
      </c>
    </row>
    <row r="1027" spans="1:11" x14ac:dyDescent="0.25">
      <c r="A1027" s="21">
        <v>13</v>
      </c>
      <c r="B1027" s="70"/>
      <c r="C1027" s="16" t="s">
        <v>2538</v>
      </c>
      <c r="D1027" s="118" t="s">
        <v>28</v>
      </c>
      <c r="E1027" s="103" t="s">
        <v>28</v>
      </c>
      <c r="F1027" s="103" t="s">
        <v>639</v>
      </c>
      <c r="G1027" s="9" t="s">
        <v>2824</v>
      </c>
      <c r="H1027" s="103"/>
      <c r="I1027" s="460">
        <f>3/27/45</f>
        <v>2.4691358024691358E-3</v>
      </c>
      <c r="J1027" s="318">
        <v>5</v>
      </c>
      <c r="K1027" s="460">
        <f t="shared" si="66"/>
        <v>4.9382716049382717E-4</v>
      </c>
    </row>
    <row r="1028" spans="1:11" ht="30" x14ac:dyDescent="0.25">
      <c r="A1028" s="21">
        <v>14</v>
      </c>
      <c r="B1028" s="70"/>
      <c r="C1028" s="16" t="s">
        <v>2539</v>
      </c>
      <c r="D1028" s="118" t="s">
        <v>28</v>
      </c>
      <c r="E1028" s="103"/>
      <c r="F1028" s="103" t="s">
        <v>639</v>
      </c>
      <c r="G1028" s="9" t="s">
        <v>2732</v>
      </c>
      <c r="H1028" s="103"/>
      <c r="I1028" s="460">
        <f>1/27/45</f>
        <v>8.2304526748971192E-4</v>
      </c>
      <c r="J1028" s="318">
        <v>5</v>
      </c>
      <c r="K1028" s="460">
        <f t="shared" si="66"/>
        <v>1.6460905349794237E-4</v>
      </c>
    </row>
    <row r="1029" spans="1:11" x14ac:dyDescent="0.25">
      <c r="A1029" s="38" t="s">
        <v>132</v>
      </c>
      <c r="B1029" s="347" t="s">
        <v>640</v>
      </c>
      <c r="C1029" s="8"/>
      <c r="D1029" s="108"/>
      <c r="E1029" s="108"/>
      <c r="F1029" s="108"/>
      <c r="G1029" s="108"/>
      <c r="H1029" s="107"/>
      <c r="I1029" s="460"/>
      <c r="J1029" s="318"/>
      <c r="K1029" s="460"/>
    </row>
    <row r="1030" spans="1:11" x14ac:dyDescent="0.25">
      <c r="A1030" s="28">
        <v>1</v>
      </c>
      <c r="B1030" s="72"/>
      <c r="C1030" s="24" t="s">
        <v>144</v>
      </c>
      <c r="D1030" s="9" t="s">
        <v>28</v>
      </c>
      <c r="E1030" s="9" t="s">
        <v>28</v>
      </c>
      <c r="F1030" s="9" t="s">
        <v>13</v>
      </c>
      <c r="G1030" s="9" t="s">
        <v>449</v>
      </c>
      <c r="H1030" s="9"/>
      <c r="I1030" s="460">
        <f>1/27/45</f>
        <v>8.2304526748971192E-4</v>
      </c>
      <c r="J1030" s="318">
        <v>5</v>
      </c>
      <c r="K1030" s="460">
        <f t="shared" si="66"/>
        <v>1.6460905349794237E-4</v>
      </c>
    </row>
    <row r="1031" spans="1:11" x14ac:dyDescent="0.25">
      <c r="A1031" s="25"/>
    </row>
    <row r="1032" spans="1:11" x14ac:dyDescent="0.25">
      <c r="A1032" s="330" t="s">
        <v>2540</v>
      </c>
      <c r="B1032" s="331"/>
      <c r="C1032" s="332"/>
      <c r="D1032" s="333"/>
      <c r="E1032" s="333"/>
      <c r="F1032" s="333"/>
      <c r="G1032" s="333"/>
      <c r="H1032" s="333"/>
      <c r="I1032" s="462"/>
      <c r="J1032" s="334"/>
      <c r="K1032" s="462"/>
    </row>
    <row r="1033" spans="1:11" x14ac:dyDescent="0.25">
      <c r="A1033" s="37" t="s">
        <v>2022</v>
      </c>
    </row>
    <row r="1034" spans="1:11" s="424" customFormat="1" ht="30" customHeight="1" x14ac:dyDescent="0.25">
      <c r="A1034" s="487" t="s">
        <v>0</v>
      </c>
      <c r="B1034" s="487" t="s">
        <v>20</v>
      </c>
      <c r="C1034" s="487" t="s">
        <v>1</v>
      </c>
      <c r="D1034" s="491" t="s">
        <v>2</v>
      </c>
      <c r="E1034" s="492"/>
      <c r="F1034" s="487" t="s">
        <v>37</v>
      </c>
      <c r="G1034" s="487" t="s">
        <v>38</v>
      </c>
      <c r="H1034" s="487" t="s">
        <v>3</v>
      </c>
      <c r="I1034" s="489" t="s">
        <v>3193</v>
      </c>
      <c r="J1034" s="487" t="s">
        <v>3189</v>
      </c>
      <c r="K1034" s="489" t="s">
        <v>3190</v>
      </c>
    </row>
    <row r="1035" spans="1:11" s="424" customFormat="1" ht="30" customHeight="1" x14ac:dyDescent="0.25">
      <c r="A1035" s="488"/>
      <c r="B1035" s="488"/>
      <c r="C1035" s="488"/>
      <c r="D1035" s="425" t="s">
        <v>39</v>
      </c>
      <c r="E1035" s="425" t="s">
        <v>4</v>
      </c>
      <c r="F1035" s="488"/>
      <c r="G1035" s="488"/>
      <c r="H1035" s="488"/>
      <c r="I1035" s="490"/>
      <c r="J1035" s="488"/>
      <c r="K1035" s="490"/>
    </row>
    <row r="1036" spans="1:11" x14ac:dyDescent="0.25">
      <c r="A1036" s="7" t="s">
        <v>2541</v>
      </c>
      <c r="B1036" s="348"/>
      <c r="C1036" s="8"/>
      <c r="D1036" s="108"/>
      <c r="E1036" s="108"/>
      <c r="F1036" s="108"/>
      <c r="G1036" s="108"/>
      <c r="H1036" s="107"/>
      <c r="I1036" s="460"/>
      <c r="J1036" s="318"/>
      <c r="K1036" s="460"/>
    </row>
    <row r="1037" spans="1:11" ht="30" x14ac:dyDescent="0.25">
      <c r="A1037" s="94" t="s">
        <v>67</v>
      </c>
      <c r="B1037" s="74" t="s">
        <v>1707</v>
      </c>
      <c r="C1037" s="24" t="s">
        <v>2542</v>
      </c>
      <c r="D1037" s="9" t="s">
        <v>28</v>
      </c>
      <c r="E1037" s="9"/>
      <c r="F1037" s="9" t="s">
        <v>13</v>
      </c>
      <c r="G1037" s="9">
        <v>1</v>
      </c>
      <c r="H1037" s="9" t="s">
        <v>1790</v>
      </c>
      <c r="I1037" s="460">
        <f t="shared" ref="I1037:I1044" si="69">G1037/27/45</f>
        <v>8.2304526748971192E-4</v>
      </c>
      <c r="J1037" s="318">
        <v>5</v>
      </c>
      <c r="K1037" s="460">
        <f t="shared" ref="K1037:K1100" si="70">I1037/J1037</f>
        <v>1.6460905349794237E-4</v>
      </c>
    </row>
    <row r="1038" spans="1:11" ht="30" x14ac:dyDescent="0.25">
      <c r="A1038" s="21" t="s">
        <v>80</v>
      </c>
      <c r="B1038" s="70"/>
      <c r="C1038" s="16" t="s">
        <v>142</v>
      </c>
      <c r="D1038" s="103" t="s">
        <v>28</v>
      </c>
      <c r="E1038" s="103"/>
      <c r="F1038" s="103" t="s">
        <v>13</v>
      </c>
      <c r="G1038" s="103">
        <v>1</v>
      </c>
      <c r="H1038" s="103" t="s">
        <v>1790</v>
      </c>
      <c r="I1038" s="460">
        <f t="shared" si="69"/>
        <v>8.2304526748971192E-4</v>
      </c>
      <c r="J1038" s="318">
        <v>5</v>
      </c>
      <c r="K1038" s="460">
        <f t="shared" si="70"/>
        <v>1.6460905349794237E-4</v>
      </c>
    </row>
    <row r="1039" spans="1:11" ht="30" x14ac:dyDescent="0.25">
      <c r="A1039" s="94" t="s">
        <v>174</v>
      </c>
      <c r="B1039" s="72"/>
      <c r="C1039" s="24" t="s">
        <v>1709</v>
      </c>
      <c r="D1039" s="9"/>
      <c r="E1039" s="9" t="s">
        <v>28</v>
      </c>
      <c r="F1039" s="9" t="s">
        <v>13</v>
      </c>
      <c r="G1039" s="9">
        <v>2</v>
      </c>
      <c r="H1039" s="9" t="s">
        <v>1790</v>
      </c>
      <c r="I1039" s="460">
        <f t="shared" si="69"/>
        <v>1.6460905349794238E-3</v>
      </c>
      <c r="J1039" s="318">
        <v>5</v>
      </c>
      <c r="K1039" s="460">
        <f t="shared" si="70"/>
        <v>3.2921810699588475E-4</v>
      </c>
    </row>
    <row r="1040" spans="1:11" ht="30" x14ac:dyDescent="0.25">
      <c r="A1040" s="21" t="s">
        <v>177</v>
      </c>
      <c r="B1040" s="70"/>
      <c r="C1040" s="16" t="s">
        <v>2543</v>
      </c>
      <c r="D1040" s="103" t="s">
        <v>28</v>
      </c>
      <c r="E1040" s="103" t="s">
        <v>28</v>
      </c>
      <c r="F1040" s="103" t="s">
        <v>65</v>
      </c>
      <c r="G1040" s="103">
        <v>2</v>
      </c>
      <c r="H1040" s="103" t="s">
        <v>1790</v>
      </c>
      <c r="I1040" s="460">
        <f t="shared" si="69"/>
        <v>1.6460905349794238E-3</v>
      </c>
      <c r="J1040" s="318">
        <v>5</v>
      </c>
      <c r="K1040" s="460">
        <f t="shared" si="70"/>
        <v>3.2921810699588475E-4</v>
      </c>
    </row>
    <row r="1041" spans="1:11" ht="30" x14ac:dyDescent="0.25">
      <c r="A1041" s="21" t="s">
        <v>570</v>
      </c>
      <c r="B1041" s="70"/>
      <c r="C1041" s="16" t="s">
        <v>1712</v>
      </c>
      <c r="D1041" s="103"/>
      <c r="E1041" s="103" t="s">
        <v>28</v>
      </c>
      <c r="F1041" s="103" t="s">
        <v>13</v>
      </c>
      <c r="G1041" s="103" t="s">
        <v>2544</v>
      </c>
      <c r="H1041" s="103" t="s">
        <v>1790</v>
      </c>
      <c r="I1041" s="460">
        <f>23/27/45</f>
        <v>1.8930041152263374E-2</v>
      </c>
      <c r="J1041" s="318">
        <v>5</v>
      </c>
      <c r="K1041" s="460">
        <f t="shared" si="70"/>
        <v>3.7860082304526747E-3</v>
      </c>
    </row>
    <row r="1042" spans="1:11" ht="30" x14ac:dyDescent="0.25">
      <c r="A1042" s="21" t="s">
        <v>573</v>
      </c>
      <c r="B1042" s="70"/>
      <c r="C1042" s="16" t="s">
        <v>1714</v>
      </c>
      <c r="D1042" s="103"/>
      <c r="E1042" s="103" t="s">
        <v>28</v>
      </c>
      <c r="F1042" s="103" t="s">
        <v>13</v>
      </c>
      <c r="G1042" s="103">
        <v>1</v>
      </c>
      <c r="H1042" s="103" t="s">
        <v>1790</v>
      </c>
      <c r="I1042" s="460">
        <f t="shared" si="69"/>
        <v>8.2304526748971192E-4</v>
      </c>
      <c r="J1042" s="318">
        <v>5</v>
      </c>
      <c r="K1042" s="460">
        <f t="shared" si="70"/>
        <v>1.6460905349794237E-4</v>
      </c>
    </row>
    <row r="1043" spans="1:11" ht="30" x14ac:dyDescent="0.25">
      <c r="A1043" s="94" t="s">
        <v>577</v>
      </c>
      <c r="B1043" s="72"/>
      <c r="C1043" s="24" t="s">
        <v>1715</v>
      </c>
      <c r="D1043" s="9" t="s">
        <v>28</v>
      </c>
      <c r="E1043" s="9" t="s">
        <v>28</v>
      </c>
      <c r="F1043" s="9" t="s">
        <v>1716</v>
      </c>
      <c r="G1043" s="9">
        <v>3</v>
      </c>
      <c r="H1043" s="9" t="s">
        <v>1790</v>
      </c>
      <c r="I1043" s="460">
        <f t="shared" si="69"/>
        <v>2.4691358024691358E-3</v>
      </c>
      <c r="J1043" s="318">
        <v>5</v>
      </c>
      <c r="K1043" s="460">
        <f t="shared" si="70"/>
        <v>4.9382716049382717E-4</v>
      </c>
    </row>
    <row r="1044" spans="1:11" ht="30" x14ac:dyDescent="0.25">
      <c r="A1044" s="21" t="s">
        <v>1719</v>
      </c>
      <c r="B1044" s="70"/>
      <c r="C1044" s="16" t="s">
        <v>1718</v>
      </c>
      <c r="D1044" s="103"/>
      <c r="E1044" s="103" t="s">
        <v>28</v>
      </c>
      <c r="F1044" s="103" t="s">
        <v>13</v>
      </c>
      <c r="G1044" s="103">
        <v>1</v>
      </c>
      <c r="H1044" s="103" t="s">
        <v>1790</v>
      </c>
      <c r="I1044" s="460">
        <f t="shared" si="69"/>
        <v>8.2304526748971192E-4</v>
      </c>
      <c r="J1044" s="318">
        <v>5</v>
      </c>
      <c r="K1044" s="460">
        <f t="shared" si="70"/>
        <v>1.6460905349794237E-4</v>
      </c>
    </row>
    <row r="1045" spans="1:11" ht="30" x14ac:dyDescent="0.25">
      <c r="A1045" s="21" t="s">
        <v>1721</v>
      </c>
      <c r="B1045" s="70"/>
      <c r="C1045" s="16" t="s">
        <v>646</v>
      </c>
      <c r="D1045" s="103"/>
      <c r="E1045" s="103" t="s">
        <v>28</v>
      </c>
      <c r="F1045" s="103" t="s">
        <v>65</v>
      </c>
      <c r="G1045" s="103" t="s">
        <v>1720</v>
      </c>
      <c r="H1045" s="103" t="s">
        <v>1790</v>
      </c>
      <c r="I1045" s="460">
        <f>45/27/45</f>
        <v>3.7037037037037042E-2</v>
      </c>
      <c r="J1045" s="318">
        <v>5</v>
      </c>
      <c r="K1045" s="460">
        <f t="shared" si="70"/>
        <v>7.4074074074074086E-3</v>
      </c>
    </row>
    <row r="1046" spans="1:11" ht="30" x14ac:dyDescent="0.25">
      <c r="A1046" s="94" t="s">
        <v>1723</v>
      </c>
      <c r="B1046" s="72"/>
      <c r="C1046" s="24" t="s">
        <v>1722</v>
      </c>
      <c r="D1046" s="9"/>
      <c r="E1046" s="9" t="s">
        <v>28</v>
      </c>
      <c r="F1046" s="9" t="s">
        <v>65</v>
      </c>
      <c r="G1046" s="9" t="s">
        <v>1720</v>
      </c>
      <c r="H1046" s="9" t="s">
        <v>1790</v>
      </c>
      <c r="I1046" s="460">
        <f t="shared" ref="I1046:I1052" si="71">45/27/45</f>
        <v>3.7037037037037042E-2</v>
      </c>
      <c r="J1046" s="318">
        <v>5</v>
      </c>
      <c r="K1046" s="460">
        <f t="shared" si="70"/>
        <v>7.4074074074074086E-3</v>
      </c>
    </row>
    <row r="1047" spans="1:11" ht="30" x14ac:dyDescent="0.25">
      <c r="A1047" s="94" t="s">
        <v>1726</v>
      </c>
      <c r="B1047" s="72"/>
      <c r="C1047" s="24" t="s">
        <v>652</v>
      </c>
      <c r="D1047" s="9"/>
      <c r="E1047" s="9" t="s">
        <v>28</v>
      </c>
      <c r="F1047" s="9" t="s">
        <v>13</v>
      </c>
      <c r="G1047" s="9" t="s">
        <v>1724</v>
      </c>
      <c r="H1047" s="9" t="s">
        <v>1790</v>
      </c>
      <c r="I1047" s="460">
        <f t="shared" si="71"/>
        <v>3.7037037037037042E-2</v>
      </c>
      <c r="J1047" s="318">
        <v>3</v>
      </c>
      <c r="K1047" s="460">
        <f t="shared" si="70"/>
        <v>1.234567901234568E-2</v>
      </c>
    </row>
    <row r="1048" spans="1:11" ht="30" x14ac:dyDescent="0.25">
      <c r="A1048" s="21" t="s">
        <v>1729</v>
      </c>
      <c r="B1048" s="70"/>
      <c r="C1048" s="16" t="s">
        <v>1727</v>
      </c>
      <c r="D1048" s="103"/>
      <c r="E1048" s="103" t="s">
        <v>28</v>
      </c>
      <c r="F1048" s="103" t="s">
        <v>65</v>
      </c>
      <c r="G1048" s="9" t="s">
        <v>1731</v>
      </c>
      <c r="H1048" s="103" t="s">
        <v>1790</v>
      </c>
      <c r="I1048" s="460">
        <f t="shared" si="71"/>
        <v>3.7037037037037042E-2</v>
      </c>
      <c r="J1048" s="318">
        <v>3</v>
      </c>
      <c r="K1048" s="460">
        <f t="shared" si="70"/>
        <v>1.234567901234568E-2</v>
      </c>
    </row>
    <row r="1049" spans="1:11" ht="30" x14ac:dyDescent="0.25">
      <c r="A1049" s="21" t="s">
        <v>1732</v>
      </c>
      <c r="B1049" s="70"/>
      <c r="C1049" s="16" t="s">
        <v>1730</v>
      </c>
      <c r="D1049" s="103"/>
      <c r="E1049" s="103" t="s">
        <v>28</v>
      </c>
      <c r="F1049" s="103" t="s">
        <v>65</v>
      </c>
      <c r="G1049" s="103" t="s">
        <v>2545</v>
      </c>
      <c r="H1049" s="103" t="s">
        <v>1790</v>
      </c>
      <c r="I1049" s="460">
        <f>45/3/27/45</f>
        <v>1.234567901234568E-2</v>
      </c>
      <c r="J1049" s="318">
        <v>3</v>
      </c>
      <c r="K1049" s="460">
        <f t="shared" si="70"/>
        <v>4.11522633744856E-3</v>
      </c>
    </row>
    <row r="1050" spans="1:11" ht="30" x14ac:dyDescent="0.25">
      <c r="A1050" s="21" t="s">
        <v>1734</v>
      </c>
      <c r="B1050" s="70"/>
      <c r="C1050" s="16" t="s">
        <v>1733</v>
      </c>
      <c r="D1050" s="103"/>
      <c r="E1050" s="103" t="s">
        <v>28</v>
      </c>
      <c r="F1050" s="103" t="s">
        <v>65</v>
      </c>
      <c r="G1050" s="103">
        <v>5</v>
      </c>
      <c r="H1050" s="103" t="s">
        <v>1790</v>
      </c>
      <c r="I1050" s="460">
        <f t="shared" ref="I1050" si="72">G1050/27/45</f>
        <v>4.1152263374485592E-3</v>
      </c>
      <c r="J1050" s="318">
        <v>3</v>
      </c>
      <c r="K1050" s="460">
        <f t="shared" si="70"/>
        <v>1.3717421124828531E-3</v>
      </c>
    </row>
    <row r="1051" spans="1:11" ht="30" x14ac:dyDescent="0.25">
      <c r="A1051" s="21" t="s">
        <v>1736</v>
      </c>
      <c r="B1051" s="70"/>
      <c r="C1051" s="16" t="s">
        <v>2546</v>
      </c>
      <c r="D1051" s="103"/>
      <c r="E1051" s="103" t="s">
        <v>28</v>
      </c>
      <c r="F1051" s="103" t="s">
        <v>108</v>
      </c>
      <c r="G1051" s="103" t="s">
        <v>1735</v>
      </c>
      <c r="H1051" s="103" t="s">
        <v>1790</v>
      </c>
      <c r="I1051" s="460">
        <f t="shared" si="71"/>
        <v>3.7037037037037042E-2</v>
      </c>
      <c r="J1051" s="318">
        <v>1</v>
      </c>
      <c r="K1051" s="460">
        <f t="shared" si="70"/>
        <v>3.7037037037037042E-2</v>
      </c>
    </row>
    <row r="1052" spans="1:11" ht="30" x14ac:dyDescent="0.25">
      <c r="A1052" s="21" t="s">
        <v>2547</v>
      </c>
      <c r="B1052" s="70"/>
      <c r="C1052" s="16" t="s">
        <v>657</v>
      </c>
      <c r="D1052" s="103"/>
      <c r="E1052" s="103" t="s">
        <v>28</v>
      </c>
      <c r="F1052" s="103" t="s">
        <v>108</v>
      </c>
      <c r="G1052" s="103" t="s">
        <v>1735</v>
      </c>
      <c r="H1052" s="103" t="s">
        <v>2548</v>
      </c>
      <c r="I1052" s="460">
        <f t="shared" si="71"/>
        <v>3.7037037037037042E-2</v>
      </c>
      <c r="J1052" s="318">
        <v>1</v>
      </c>
      <c r="K1052" s="460">
        <f t="shared" si="70"/>
        <v>3.7037037037037042E-2</v>
      </c>
    </row>
    <row r="1053" spans="1:11" x14ac:dyDescent="0.25">
      <c r="A1053" s="7" t="s">
        <v>2549</v>
      </c>
      <c r="B1053" s="348"/>
      <c r="C1053" s="8"/>
      <c r="D1053" s="108"/>
      <c r="E1053" s="108"/>
      <c r="F1053" s="108"/>
      <c r="G1053" s="108"/>
      <c r="H1053" s="107"/>
      <c r="I1053" s="460"/>
      <c r="J1053" s="318"/>
      <c r="K1053" s="460"/>
    </row>
    <row r="1054" spans="1:11" x14ac:dyDescent="0.25">
      <c r="A1054" s="7" t="s">
        <v>2550</v>
      </c>
      <c r="B1054" s="348"/>
      <c r="C1054" s="8"/>
      <c r="D1054" s="108"/>
      <c r="E1054" s="108"/>
      <c r="F1054" s="108"/>
      <c r="G1054" s="108"/>
      <c r="H1054" s="107"/>
      <c r="I1054" s="460"/>
      <c r="J1054" s="318"/>
      <c r="K1054" s="460"/>
    </row>
    <row r="1055" spans="1:11" ht="30" x14ac:dyDescent="0.25">
      <c r="A1055" s="21" t="s">
        <v>32</v>
      </c>
      <c r="B1055" s="70"/>
      <c r="C1055" s="16" t="s">
        <v>1739</v>
      </c>
      <c r="D1055" s="103" t="s">
        <v>28</v>
      </c>
      <c r="E1055" s="103" t="s">
        <v>28</v>
      </c>
      <c r="F1055" s="103" t="s">
        <v>13</v>
      </c>
      <c r="G1055" s="103">
        <v>1</v>
      </c>
      <c r="H1055" s="103" t="s">
        <v>2512</v>
      </c>
      <c r="I1055" s="460">
        <f>G1055/18/45</f>
        <v>1.2345679012345679E-3</v>
      </c>
      <c r="J1055" s="318">
        <v>5</v>
      </c>
      <c r="K1055" s="460">
        <f t="shared" si="70"/>
        <v>2.4691358024691359E-4</v>
      </c>
    </row>
    <row r="1056" spans="1:11" ht="30" x14ac:dyDescent="0.25">
      <c r="A1056" s="21" t="s">
        <v>90</v>
      </c>
      <c r="B1056" s="70"/>
      <c r="C1056" s="16" t="s">
        <v>1741</v>
      </c>
      <c r="D1056" s="103" t="s">
        <v>28</v>
      </c>
      <c r="E1056" s="103" t="s">
        <v>28</v>
      </c>
      <c r="F1056" s="103" t="s">
        <v>13</v>
      </c>
      <c r="G1056" s="103">
        <v>1</v>
      </c>
      <c r="H1056" s="103" t="s">
        <v>2512</v>
      </c>
      <c r="I1056" s="460">
        <f t="shared" ref="I1056:I1060" si="73">G1056/18/45</f>
        <v>1.2345679012345679E-3</v>
      </c>
      <c r="J1056" s="318">
        <v>5</v>
      </c>
      <c r="K1056" s="460">
        <f t="shared" si="70"/>
        <v>2.4691358024691359E-4</v>
      </c>
    </row>
    <row r="1057" spans="1:11" ht="30" x14ac:dyDescent="0.25">
      <c r="A1057" s="21" t="s">
        <v>94</v>
      </c>
      <c r="B1057" s="70"/>
      <c r="C1057" s="16" t="s">
        <v>2551</v>
      </c>
      <c r="D1057" s="103" t="s">
        <v>28</v>
      </c>
      <c r="E1057" s="103" t="s">
        <v>28</v>
      </c>
      <c r="F1057" s="103" t="s">
        <v>350</v>
      </c>
      <c r="G1057" s="103">
        <v>1</v>
      </c>
      <c r="H1057" s="103" t="s">
        <v>2512</v>
      </c>
      <c r="I1057" s="460">
        <f t="shared" si="73"/>
        <v>1.2345679012345679E-3</v>
      </c>
      <c r="J1057" s="318">
        <v>5</v>
      </c>
      <c r="K1057" s="460">
        <f t="shared" si="70"/>
        <v>2.4691358024691359E-4</v>
      </c>
    </row>
    <row r="1058" spans="1:11" ht="30" x14ac:dyDescent="0.25">
      <c r="A1058" s="21" t="s">
        <v>97</v>
      </c>
      <c r="B1058" s="70"/>
      <c r="C1058" s="16" t="s">
        <v>2552</v>
      </c>
      <c r="D1058" s="103" t="s">
        <v>28</v>
      </c>
      <c r="E1058" s="103" t="s">
        <v>28</v>
      </c>
      <c r="F1058" s="103" t="s">
        <v>350</v>
      </c>
      <c r="G1058" s="103">
        <v>1</v>
      </c>
      <c r="H1058" s="103" t="s">
        <v>2512</v>
      </c>
      <c r="I1058" s="460">
        <f t="shared" si="73"/>
        <v>1.2345679012345679E-3</v>
      </c>
      <c r="J1058" s="318">
        <v>5</v>
      </c>
      <c r="K1058" s="460">
        <f t="shared" si="70"/>
        <v>2.4691358024691359E-4</v>
      </c>
    </row>
    <row r="1059" spans="1:11" ht="30" x14ac:dyDescent="0.25">
      <c r="A1059" s="21" t="s">
        <v>462</v>
      </c>
      <c r="B1059" s="70"/>
      <c r="C1059" s="16" t="s">
        <v>2553</v>
      </c>
      <c r="D1059" s="103" t="s">
        <v>28</v>
      </c>
      <c r="E1059" s="103" t="s">
        <v>28</v>
      </c>
      <c r="F1059" s="103" t="s">
        <v>350</v>
      </c>
      <c r="G1059" s="103">
        <v>1</v>
      </c>
      <c r="H1059" s="103" t="s">
        <v>2512</v>
      </c>
      <c r="I1059" s="460">
        <f t="shared" si="73"/>
        <v>1.2345679012345679E-3</v>
      </c>
      <c r="J1059" s="318">
        <v>5</v>
      </c>
      <c r="K1059" s="460">
        <f t="shared" si="70"/>
        <v>2.4691358024691359E-4</v>
      </c>
    </row>
    <row r="1060" spans="1:11" ht="30" x14ac:dyDescent="0.25">
      <c r="A1060" s="21" t="s">
        <v>464</v>
      </c>
      <c r="B1060" s="70"/>
      <c r="C1060" s="16" t="s">
        <v>2554</v>
      </c>
      <c r="D1060" s="103" t="s">
        <v>28</v>
      </c>
      <c r="E1060" s="103" t="s">
        <v>28</v>
      </c>
      <c r="F1060" s="103" t="s">
        <v>350</v>
      </c>
      <c r="G1060" s="103">
        <v>1</v>
      </c>
      <c r="H1060" s="103" t="s">
        <v>2512</v>
      </c>
      <c r="I1060" s="460">
        <f t="shared" si="73"/>
        <v>1.2345679012345679E-3</v>
      </c>
      <c r="J1060" s="318">
        <v>5</v>
      </c>
      <c r="K1060" s="460">
        <f t="shared" si="70"/>
        <v>2.4691358024691359E-4</v>
      </c>
    </row>
    <row r="1061" spans="1:11" x14ac:dyDescent="0.25">
      <c r="A1061" s="7" t="s">
        <v>2555</v>
      </c>
      <c r="B1061" s="348"/>
      <c r="C1061" s="8"/>
      <c r="D1061" s="108"/>
      <c r="E1061" s="108"/>
      <c r="F1061" s="108"/>
      <c r="G1061" s="108"/>
      <c r="H1061" s="107"/>
      <c r="I1061" s="460"/>
      <c r="J1061" s="318"/>
      <c r="K1061" s="460"/>
    </row>
    <row r="1062" spans="1:11" ht="30" x14ac:dyDescent="0.25">
      <c r="A1062" s="21" t="s">
        <v>1748</v>
      </c>
      <c r="B1062" s="73" t="s">
        <v>2556</v>
      </c>
      <c r="C1062" s="16" t="s">
        <v>2557</v>
      </c>
      <c r="D1062" s="103" t="s">
        <v>28</v>
      </c>
      <c r="E1062" s="103" t="s">
        <v>28</v>
      </c>
      <c r="F1062" s="103" t="s">
        <v>350</v>
      </c>
      <c r="G1062" s="103">
        <v>1</v>
      </c>
      <c r="H1062" s="103" t="s">
        <v>1786</v>
      </c>
      <c r="I1062" s="460">
        <f>G1062/9/45</f>
        <v>2.4691358024691358E-3</v>
      </c>
      <c r="J1062" s="318">
        <v>5</v>
      </c>
      <c r="K1062" s="460">
        <f t="shared" si="70"/>
        <v>4.9382716049382717E-4</v>
      </c>
    </row>
    <row r="1063" spans="1:11" ht="30" x14ac:dyDescent="0.25">
      <c r="A1063" s="21" t="s">
        <v>2558</v>
      </c>
      <c r="B1063" s="73" t="s">
        <v>2559</v>
      </c>
      <c r="C1063" s="16" t="s">
        <v>2560</v>
      </c>
      <c r="D1063" s="103" t="s">
        <v>28</v>
      </c>
      <c r="E1063" s="103" t="s">
        <v>28</v>
      </c>
      <c r="F1063" s="103" t="s">
        <v>350</v>
      </c>
      <c r="G1063" s="103">
        <v>1</v>
      </c>
      <c r="H1063" s="103" t="s">
        <v>1798</v>
      </c>
      <c r="I1063" s="460">
        <f t="shared" ref="I1063:I1068" si="74">G1063/9/45</f>
        <v>2.4691358024691358E-3</v>
      </c>
      <c r="J1063" s="318">
        <v>5</v>
      </c>
      <c r="K1063" s="460">
        <f t="shared" si="70"/>
        <v>4.9382716049382717E-4</v>
      </c>
    </row>
    <row r="1064" spans="1:11" ht="30" x14ac:dyDescent="0.25">
      <c r="A1064" s="21" t="s">
        <v>2561</v>
      </c>
      <c r="B1064" s="73" t="s">
        <v>2562</v>
      </c>
      <c r="C1064" s="16" t="s">
        <v>2563</v>
      </c>
      <c r="D1064" s="103" t="s">
        <v>28</v>
      </c>
      <c r="E1064" s="103" t="s">
        <v>28</v>
      </c>
      <c r="F1064" s="103" t="s">
        <v>350</v>
      </c>
      <c r="G1064" s="103">
        <v>1</v>
      </c>
      <c r="H1064" s="103" t="s">
        <v>1805</v>
      </c>
      <c r="I1064" s="460">
        <f t="shared" si="74"/>
        <v>2.4691358024691358E-3</v>
      </c>
      <c r="J1064" s="318">
        <v>5</v>
      </c>
      <c r="K1064" s="460">
        <f t="shared" si="70"/>
        <v>4.9382716049382717E-4</v>
      </c>
    </row>
    <row r="1065" spans="1:11" x14ac:dyDescent="0.25">
      <c r="A1065" s="7" t="s">
        <v>2564</v>
      </c>
      <c r="B1065" s="348"/>
      <c r="C1065" s="8"/>
      <c r="D1065" s="108"/>
      <c r="E1065" s="108"/>
      <c r="F1065" s="108"/>
      <c r="G1065" s="108"/>
      <c r="H1065" s="107"/>
      <c r="I1065" s="460"/>
      <c r="J1065" s="318"/>
      <c r="K1065" s="460"/>
    </row>
    <row r="1066" spans="1:11" ht="30" x14ac:dyDescent="0.25">
      <c r="A1066" s="21" t="s">
        <v>2565</v>
      </c>
      <c r="B1066" s="70" t="s">
        <v>2566</v>
      </c>
      <c r="C1066" s="16" t="s">
        <v>2567</v>
      </c>
      <c r="D1066" s="103" t="s">
        <v>28</v>
      </c>
      <c r="E1066" s="103" t="s">
        <v>28</v>
      </c>
      <c r="F1066" s="103" t="s">
        <v>2568</v>
      </c>
      <c r="G1066" s="103">
        <v>1</v>
      </c>
      <c r="H1066" s="103" t="s">
        <v>1786</v>
      </c>
      <c r="I1066" s="460">
        <f t="shared" si="74"/>
        <v>2.4691358024691358E-3</v>
      </c>
      <c r="J1066" s="318">
        <v>5</v>
      </c>
      <c r="K1066" s="460">
        <f t="shared" si="70"/>
        <v>4.9382716049382717E-4</v>
      </c>
    </row>
    <row r="1067" spans="1:11" ht="30" x14ac:dyDescent="0.25">
      <c r="A1067" s="21" t="s">
        <v>2569</v>
      </c>
      <c r="B1067" s="70" t="s">
        <v>2570</v>
      </c>
      <c r="C1067" s="16" t="s">
        <v>2571</v>
      </c>
      <c r="D1067" s="103" t="s">
        <v>28</v>
      </c>
      <c r="E1067" s="103" t="s">
        <v>28</v>
      </c>
      <c r="F1067" s="103" t="s">
        <v>2568</v>
      </c>
      <c r="G1067" s="103">
        <v>1</v>
      </c>
      <c r="H1067" s="103" t="s">
        <v>1798</v>
      </c>
      <c r="I1067" s="460">
        <f t="shared" si="74"/>
        <v>2.4691358024691358E-3</v>
      </c>
      <c r="J1067" s="318">
        <v>5</v>
      </c>
      <c r="K1067" s="460">
        <f t="shared" si="70"/>
        <v>4.9382716049382717E-4</v>
      </c>
    </row>
    <row r="1068" spans="1:11" ht="30" x14ac:dyDescent="0.25">
      <c r="A1068" s="21" t="s">
        <v>2572</v>
      </c>
      <c r="B1068" s="70" t="s">
        <v>2573</v>
      </c>
      <c r="C1068" s="16" t="s">
        <v>2574</v>
      </c>
      <c r="D1068" s="103" t="s">
        <v>28</v>
      </c>
      <c r="E1068" s="103" t="s">
        <v>28</v>
      </c>
      <c r="F1068" s="103" t="s">
        <v>2568</v>
      </c>
      <c r="G1068" s="103">
        <v>1</v>
      </c>
      <c r="H1068" s="103" t="s">
        <v>1805</v>
      </c>
      <c r="I1068" s="460">
        <f t="shared" si="74"/>
        <v>2.4691358024691358E-3</v>
      </c>
      <c r="J1068" s="318">
        <v>5</v>
      </c>
      <c r="K1068" s="460">
        <f t="shared" si="70"/>
        <v>4.9382716049382717E-4</v>
      </c>
    </row>
    <row r="1069" spans="1:11" x14ac:dyDescent="0.25">
      <c r="A1069" s="7" t="s">
        <v>2575</v>
      </c>
      <c r="B1069" s="348"/>
      <c r="C1069" s="8"/>
      <c r="D1069" s="108"/>
      <c r="E1069" s="108"/>
      <c r="F1069" s="108"/>
      <c r="G1069" s="108"/>
      <c r="H1069" s="107"/>
      <c r="I1069" s="460"/>
      <c r="J1069" s="318"/>
      <c r="K1069" s="460"/>
    </row>
    <row r="1070" spans="1:11" ht="30" x14ac:dyDescent="0.25">
      <c r="A1070" s="94" t="s">
        <v>2576</v>
      </c>
      <c r="B1070" s="74" t="s">
        <v>2575</v>
      </c>
      <c r="C1070" s="24" t="s">
        <v>2577</v>
      </c>
      <c r="D1070" s="9" t="s">
        <v>28</v>
      </c>
      <c r="E1070" s="9" t="s">
        <v>28</v>
      </c>
      <c r="F1070" s="9" t="s">
        <v>2437</v>
      </c>
      <c r="G1070" s="9">
        <v>1</v>
      </c>
      <c r="H1070" s="9" t="s">
        <v>2410</v>
      </c>
      <c r="I1070" s="460">
        <f>G1070/27/45</f>
        <v>8.2304526748971192E-4</v>
      </c>
      <c r="J1070" s="318">
        <v>5</v>
      </c>
      <c r="K1070" s="460">
        <f t="shared" si="70"/>
        <v>1.6460905349794237E-4</v>
      </c>
    </row>
    <row r="1071" spans="1:11" x14ac:dyDescent="0.25">
      <c r="A1071" s="7" t="s">
        <v>2578</v>
      </c>
      <c r="B1071" s="102"/>
      <c r="C1071" s="8"/>
      <c r="D1071" s="108"/>
      <c r="E1071" s="108"/>
      <c r="F1071" s="108"/>
      <c r="G1071" s="108"/>
      <c r="H1071" s="107"/>
      <c r="I1071" s="460"/>
      <c r="J1071" s="318"/>
      <c r="K1071" s="460"/>
    </row>
    <row r="1072" spans="1:11" ht="30" x14ac:dyDescent="0.25">
      <c r="A1072" s="21" t="s">
        <v>2579</v>
      </c>
      <c r="B1072" s="73" t="s">
        <v>2580</v>
      </c>
      <c r="C1072" s="16" t="s">
        <v>2581</v>
      </c>
      <c r="D1072" s="103" t="s">
        <v>28</v>
      </c>
      <c r="E1072" s="103" t="s">
        <v>28</v>
      </c>
      <c r="F1072" s="103" t="s">
        <v>2568</v>
      </c>
      <c r="G1072" s="103">
        <v>1</v>
      </c>
      <c r="H1072" s="103" t="s">
        <v>1786</v>
      </c>
      <c r="I1072" s="460">
        <f t="shared" ref="I1072:I1073" si="75">G1072/9/45</f>
        <v>2.4691358024691358E-3</v>
      </c>
      <c r="J1072" s="318">
        <v>5</v>
      </c>
      <c r="K1072" s="460">
        <f t="shared" si="70"/>
        <v>4.9382716049382717E-4</v>
      </c>
    </row>
    <row r="1073" spans="1:11" ht="30" x14ac:dyDescent="0.25">
      <c r="A1073" s="21" t="s">
        <v>2582</v>
      </c>
      <c r="B1073" s="73" t="s">
        <v>2583</v>
      </c>
      <c r="C1073" s="16" t="s">
        <v>2584</v>
      </c>
      <c r="D1073" s="103" t="s">
        <v>28</v>
      </c>
      <c r="E1073" s="103" t="s">
        <v>28</v>
      </c>
      <c r="F1073" s="103" t="s">
        <v>2568</v>
      </c>
      <c r="G1073" s="103">
        <v>1</v>
      </c>
      <c r="H1073" s="103" t="s">
        <v>1798</v>
      </c>
      <c r="I1073" s="460">
        <f t="shared" si="75"/>
        <v>2.4691358024691358E-3</v>
      </c>
      <c r="J1073" s="318">
        <v>5</v>
      </c>
      <c r="K1073" s="460">
        <f t="shared" si="70"/>
        <v>4.9382716049382717E-4</v>
      </c>
    </row>
    <row r="1074" spans="1:11" x14ac:dyDescent="0.25">
      <c r="A1074" s="7" t="s">
        <v>2585</v>
      </c>
      <c r="B1074" s="348"/>
      <c r="C1074" s="8"/>
      <c r="D1074" s="108"/>
      <c r="E1074" s="108"/>
      <c r="F1074" s="108"/>
      <c r="G1074" s="108"/>
      <c r="H1074" s="107"/>
      <c r="I1074" s="460"/>
      <c r="J1074" s="318"/>
      <c r="K1074" s="460"/>
    </row>
    <row r="1075" spans="1:11" ht="30" x14ac:dyDescent="0.25">
      <c r="A1075" s="94" t="s">
        <v>2586</v>
      </c>
      <c r="B1075" s="74" t="s">
        <v>2587</v>
      </c>
      <c r="C1075" s="24" t="s">
        <v>2577</v>
      </c>
      <c r="D1075" s="9" t="s">
        <v>28</v>
      </c>
      <c r="E1075" s="9" t="s">
        <v>28</v>
      </c>
      <c r="F1075" s="9" t="s">
        <v>2437</v>
      </c>
      <c r="G1075" s="9">
        <v>1</v>
      </c>
      <c r="H1075" s="9" t="s">
        <v>2588</v>
      </c>
      <c r="I1075" s="460">
        <f>G1075/27/45</f>
        <v>8.2304526748971192E-4</v>
      </c>
      <c r="J1075" s="318">
        <v>5</v>
      </c>
      <c r="K1075" s="460">
        <f t="shared" si="70"/>
        <v>1.6460905349794237E-4</v>
      </c>
    </row>
    <row r="1076" spans="1:11" x14ac:dyDescent="0.25">
      <c r="A1076" s="7" t="s">
        <v>2589</v>
      </c>
      <c r="B1076" s="102"/>
      <c r="C1076" s="8"/>
      <c r="D1076" s="108"/>
      <c r="E1076" s="108"/>
      <c r="F1076" s="108"/>
      <c r="G1076" s="108"/>
      <c r="H1076" s="107"/>
      <c r="I1076" s="460"/>
      <c r="J1076" s="318"/>
      <c r="K1076" s="460"/>
    </row>
    <row r="1077" spans="1:11" ht="30" x14ac:dyDescent="0.25">
      <c r="A1077" s="94" t="s">
        <v>2590</v>
      </c>
      <c r="B1077" s="74" t="s">
        <v>2589</v>
      </c>
      <c r="C1077" s="74" t="s">
        <v>2591</v>
      </c>
      <c r="D1077" s="9" t="s">
        <v>28</v>
      </c>
      <c r="E1077" s="9" t="s">
        <v>28</v>
      </c>
      <c r="F1077" s="9" t="s">
        <v>2437</v>
      </c>
      <c r="G1077" s="9">
        <v>1</v>
      </c>
      <c r="H1077" s="9" t="s">
        <v>1790</v>
      </c>
      <c r="I1077" s="460">
        <f>G1077/27/45</f>
        <v>8.2304526748971192E-4</v>
      </c>
      <c r="J1077" s="318">
        <v>5</v>
      </c>
      <c r="K1077" s="460">
        <f t="shared" si="70"/>
        <v>1.6460905349794237E-4</v>
      </c>
    </row>
    <row r="1078" spans="1:11" x14ac:dyDescent="0.25">
      <c r="A1078" s="7" t="s">
        <v>2592</v>
      </c>
      <c r="B1078" s="102"/>
      <c r="C1078" s="8"/>
      <c r="D1078" s="108"/>
      <c r="E1078" s="108"/>
      <c r="F1078" s="108"/>
      <c r="G1078" s="108"/>
      <c r="H1078" s="107"/>
      <c r="I1078" s="460"/>
      <c r="J1078" s="318"/>
      <c r="K1078" s="460"/>
    </row>
    <row r="1079" spans="1:11" ht="30" x14ac:dyDescent="0.25">
      <c r="A1079" s="94" t="s">
        <v>2593</v>
      </c>
      <c r="B1079" s="74" t="s">
        <v>2594</v>
      </c>
      <c r="C1079" s="24" t="s">
        <v>2595</v>
      </c>
      <c r="D1079" s="9" t="s">
        <v>28</v>
      </c>
      <c r="E1079" s="9" t="s">
        <v>28</v>
      </c>
      <c r="F1079" s="9" t="s">
        <v>2437</v>
      </c>
      <c r="G1079" s="9">
        <v>1</v>
      </c>
      <c r="H1079" s="9" t="s">
        <v>1786</v>
      </c>
      <c r="I1079" s="460">
        <f t="shared" ref="I1079:I1099" si="76">G1079/9/45</f>
        <v>2.4691358024691358E-3</v>
      </c>
      <c r="J1079" s="318">
        <v>5</v>
      </c>
      <c r="K1079" s="460">
        <f t="shared" si="70"/>
        <v>4.9382716049382717E-4</v>
      </c>
    </row>
    <row r="1080" spans="1:11" ht="30" x14ac:dyDescent="0.25">
      <c r="A1080" s="94" t="s">
        <v>2596</v>
      </c>
      <c r="B1080" s="74" t="s">
        <v>2597</v>
      </c>
      <c r="C1080" s="24" t="s">
        <v>2598</v>
      </c>
      <c r="D1080" s="9" t="s">
        <v>28</v>
      </c>
      <c r="E1080" s="9" t="s">
        <v>28</v>
      </c>
      <c r="F1080" s="9" t="s">
        <v>2437</v>
      </c>
      <c r="G1080" s="9">
        <v>1</v>
      </c>
      <c r="H1080" s="9" t="s">
        <v>1798</v>
      </c>
      <c r="I1080" s="460">
        <f t="shared" si="76"/>
        <v>2.4691358024691358E-3</v>
      </c>
      <c r="J1080" s="318">
        <v>5</v>
      </c>
      <c r="K1080" s="460">
        <f t="shared" si="70"/>
        <v>4.9382716049382717E-4</v>
      </c>
    </row>
    <row r="1081" spans="1:11" ht="30" x14ac:dyDescent="0.25">
      <c r="A1081" s="94" t="s">
        <v>2599</v>
      </c>
      <c r="B1081" s="74" t="s">
        <v>2600</v>
      </c>
      <c r="C1081" s="24" t="s">
        <v>2601</v>
      </c>
      <c r="D1081" s="9" t="s">
        <v>28</v>
      </c>
      <c r="E1081" s="9" t="s">
        <v>28</v>
      </c>
      <c r="F1081" s="9" t="s">
        <v>2437</v>
      </c>
      <c r="G1081" s="9">
        <v>1</v>
      </c>
      <c r="H1081" s="9" t="s">
        <v>1805</v>
      </c>
      <c r="I1081" s="460">
        <f t="shared" si="76"/>
        <v>2.4691358024691358E-3</v>
      </c>
      <c r="J1081" s="318">
        <v>5</v>
      </c>
      <c r="K1081" s="460">
        <f t="shared" si="70"/>
        <v>4.9382716049382717E-4</v>
      </c>
    </row>
    <row r="1082" spans="1:11" x14ac:dyDescent="0.25">
      <c r="A1082" s="7" t="s">
        <v>2602</v>
      </c>
      <c r="B1082" s="102"/>
      <c r="C1082" s="8"/>
      <c r="D1082" s="108"/>
      <c r="E1082" s="108"/>
      <c r="F1082" s="108"/>
      <c r="G1082" s="108"/>
      <c r="H1082" s="107"/>
      <c r="I1082" s="460"/>
      <c r="J1082" s="318"/>
      <c r="K1082" s="460"/>
    </row>
    <row r="1083" spans="1:11" ht="30" x14ac:dyDescent="0.25">
      <c r="A1083" s="94" t="s">
        <v>2603</v>
      </c>
      <c r="B1083" s="74" t="s">
        <v>2604</v>
      </c>
      <c r="C1083" s="24" t="s">
        <v>2605</v>
      </c>
      <c r="D1083" s="9" t="s">
        <v>28</v>
      </c>
      <c r="E1083" s="9" t="s">
        <v>28</v>
      </c>
      <c r="F1083" s="9" t="s">
        <v>2437</v>
      </c>
      <c r="G1083" s="9">
        <v>1</v>
      </c>
      <c r="H1083" s="9" t="s">
        <v>2606</v>
      </c>
      <c r="I1083" s="460">
        <f t="shared" ref="I1083" si="77">G1083/18/45</f>
        <v>1.2345679012345679E-3</v>
      </c>
      <c r="J1083" s="318">
        <v>5</v>
      </c>
      <c r="K1083" s="460">
        <f t="shared" si="70"/>
        <v>2.4691358024691359E-4</v>
      </c>
    </row>
    <row r="1084" spans="1:11" ht="30" x14ac:dyDescent="0.25">
      <c r="A1084" s="21" t="s">
        <v>2607</v>
      </c>
      <c r="B1084" s="73" t="s">
        <v>2608</v>
      </c>
      <c r="C1084" s="16" t="s">
        <v>2609</v>
      </c>
      <c r="D1084" s="103" t="s">
        <v>28</v>
      </c>
      <c r="E1084" s="103"/>
      <c r="F1084" s="103" t="s">
        <v>13</v>
      </c>
      <c r="G1084" s="103">
        <v>1</v>
      </c>
      <c r="H1084" s="103" t="s">
        <v>1805</v>
      </c>
      <c r="I1084" s="460">
        <f t="shared" si="76"/>
        <v>2.4691358024691358E-3</v>
      </c>
      <c r="J1084" s="318">
        <v>5</v>
      </c>
      <c r="K1084" s="460">
        <f t="shared" si="70"/>
        <v>4.9382716049382717E-4</v>
      </c>
    </row>
    <row r="1085" spans="1:11" x14ac:dyDescent="0.25">
      <c r="A1085" s="7" t="s">
        <v>2610</v>
      </c>
      <c r="B1085" s="348"/>
      <c r="C1085" s="8"/>
      <c r="D1085" s="108"/>
      <c r="E1085" s="108"/>
      <c r="F1085" s="108"/>
      <c r="G1085" s="108"/>
      <c r="H1085" s="107"/>
      <c r="I1085" s="460"/>
      <c r="J1085" s="318"/>
      <c r="K1085" s="460"/>
    </row>
    <row r="1086" spans="1:11" x14ac:dyDescent="0.25">
      <c r="A1086" s="7" t="s">
        <v>2611</v>
      </c>
      <c r="B1086" s="348"/>
      <c r="C1086" s="8"/>
      <c r="D1086" s="108"/>
      <c r="E1086" s="108"/>
      <c r="F1086" s="108"/>
      <c r="G1086" s="108"/>
      <c r="H1086" s="107"/>
      <c r="I1086" s="460"/>
      <c r="J1086" s="318"/>
      <c r="K1086" s="460"/>
    </row>
    <row r="1087" spans="1:11" ht="30" x14ac:dyDescent="0.25">
      <c r="A1087" s="21" t="s">
        <v>103</v>
      </c>
      <c r="B1087" s="73" t="s">
        <v>2612</v>
      </c>
      <c r="C1087" s="16" t="s">
        <v>2613</v>
      </c>
      <c r="D1087" s="103" t="s">
        <v>28</v>
      </c>
      <c r="E1087" s="103" t="s">
        <v>28</v>
      </c>
      <c r="F1087" s="103" t="s">
        <v>350</v>
      </c>
      <c r="G1087" s="103">
        <v>1</v>
      </c>
      <c r="H1087" s="103" t="s">
        <v>1786</v>
      </c>
      <c r="I1087" s="460">
        <f t="shared" si="76"/>
        <v>2.4691358024691358E-3</v>
      </c>
      <c r="J1087" s="318">
        <v>5</v>
      </c>
      <c r="K1087" s="460">
        <f t="shared" si="70"/>
        <v>4.9382716049382717E-4</v>
      </c>
    </row>
    <row r="1088" spans="1:11" ht="30" x14ac:dyDescent="0.25">
      <c r="A1088" s="21" t="s">
        <v>192</v>
      </c>
      <c r="B1088" s="73" t="s">
        <v>2614</v>
      </c>
      <c r="C1088" s="16" t="s">
        <v>2615</v>
      </c>
      <c r="D1088" s="103" t="s">
        <v>28</v>
      </c>
      <c r="E1088" s="103" t="s">
        <v>28</v>
      </c>
      <c r="F1088" s="103" t="s">
        <v>350</v>
      </c>
      <c r="G1088" s="103">
        <v>1</v>
      </c>
      <c r="H1088" s="103" t="s">
        <v>1798</v>
      </c>
      <c r="I1088" s="460">
        <f t="shared" si="76"/>
        <v>2.4691358024691358E-3</v>
      </c>
      <c r="J1088" s="318">
        <v>5</v>
      </c>
      <c r="K1088" s="460">
        <f t="shared" si="70"/>
        <v>4.9382716049382717E-4</v>
      </c>
    </row>
    <row r="1089" spans="1:11" ht="30" x14ac:dyDescent="0.25">
      <c r="A1089" s="21" t="s">
        <v>195</v>
      </c>
      <c r="B1089" s="73" t="s">
        <v>2616</v>
      </c>
      <c r="C1089" s="16" t="s">
        <v>2617</v>
      </c>
      <c r="D1089" s="103" t="s">
        <v>28</v>
      </c>
      <c r="E1089" s="103" t="s">
        <v>28</v>
      </c>
      <c r="F1089" s="103" t="s">
        <v>350</v>
      </c>
      <c r="G1089" s="103">
        <v>1</v>
      </c>
      <c r="H1089" s="103" t="s">
        <v>1805</v>
      </c>
      <c r="I1089" s="460">
        <f t="shared" si="76"/>
        <v>2.4691358024691358E-3</v>
      </c>
      <c r="J1089" s="318">
        <v>5</v>
      </c>
      <c r="K1089" s="460">
        <f t="shared" si="70"/>
        <v>4.9382716049382717E-4</v>
      </c>
    </row>
    <row r="1090" spans="1:11" x14ac:dyDescent="0.25">
      <c r="A1090" s="7" t="s">
        <v>2618</v>
      </c>
      <c r="B1090" s="102"/>
      <c r="C1090" s="8"/>
      <c r="D1090" s="108"/>
      <c r="E1090" s="108"/>
      <c r="F1090" s="108"/>
      <c r="G1090" s="108"/>
      <c r="H1090" s="107"/>
      <c r="I1090" s="460"/>
      <c r="J1090" s="318"/>
      <c r="K1090" s="460"/>
    </row>
    <row r="1091" spans="1:11" ht="30" x14ac:dyDescent="0.25">
      <c r="A1091" s="21" t="s">
        <v>265</v>
      </c>
      <c r="B1091" s="73" t="s">
        <v>2619</v>
      </c>
      <c r="C1091" s="16" t="s">
        <v>2620</v>
      </c>
      <c r="D1091" s="103" t="s">
        <v>28</v>
      </c>
      <c r="E1091" s="103" t="s">
        <v>28</v>
      </c>
      <c r="F1091" s="103" t="s">
        <v>350</v>
      </c>
      <c r="G1091" s="103">
        <v>1</v>
      </c>
      <c r="H1091" s="103" t="s">
        <v>1786</v>
      </c>
      <c r="I1091" s="460">
        <f t="shared" si="76"/>
        <v>2.4691358024691358E-3</v>
      </c>
      <c r="J1091" s="318">
        <v>5</v>
      </c>
      <c r="K1091" s="460">
        <f t="shared" si="70"/>
        <v>4.9382716049382717E-4</v>
      </c>
    </row>
    <row r="1092" spans="1:11" ht="30" x14ac:dyDescent="0.25">
      <c r="A1092" s="21" t="s">
        <v>307</v>
      </c>
      <c r="B1092" s="73" t="s">
        <v>2621</v>
      </c>
      <c r="C1092" s="16" t="s">
        <v>2622</v>
      </c>
      <c r="D1092" s="103" t="s">
        <v>28</v>
      </c>
      <c r="E1092" s="103" t="s">
        <v>28</v>
      </c>
      <c r="F1092" s="103" t="s">
        <v>350</v>
      </c>
      <c r="G1092" s="103">
        <v>1</v>
      </c>
      <c r="H1092" s="103" t="s">
        <v>1798</v>
      </c>
      <c r="I1092" s="460">
        <f t="shared" si="76"/>
        <v>2.4691358024691358E-3</v>
      </c>
      <c r="J1092" s="318">
        <v>5</v>
      </c>
      <c r="K1092" s="460">
        <f t="shared" si="70"/>
        <v>4.9382716049382717E-4</v>
      </c>
    </row>
    <row r="1093" spans="1:11" ht="30" x14ac:dyDescent="0.25">
      <c r="A1093" s="21" t="s">
        <v>310</v>
      </c>
      <c r="B1093" s="73" t="s">
        <v>2623</v>
      </c>
      <c r="C1093" s="16" t="s">
        <v>2624</v>
      </c>
      <c r="D1093" s="103" t="s">
        <v>28</v>
      </c>
      <c r="E1093" s="103" t="s">
        <v>28</v>
      </c>
      <c r="F1093" s="103" t="s">
        <v>350</v>
      </c>
      <c r="G1093" s="103">
        <v>1</v>
      </c>
      <c r="H1093" s="103" t="s">
        <v>1805</v>
      </c>
      <c r="I1093" s="460">
        <f t="shared" si="76"/>
        <v>2.4691358024691358E-3</v>
      </c>
      <c r="J1093" s="318">
        <v>5</v>
      </c>
      <c r="K1093" s="460">
        <f t="shared" si="70"/>
        <v>4.9382716049382717E-4</v>
      </c>
    </row>
    <row r="1094" spans="1:11" x14ac:dyDescent="0.25">
      <c r="A1094" s="7" t="s">
        <v>2625</v>
      </c>
      <c r="B1094" s="348"/>
      <c r="C1094" s="8"/>
      <c r="D1094" s="108"/>
      <c r="E1094" s="108"/>
      <c r="F1094" s="108"/>
      <c r="G1094" s="108"/>
      <c r="H1094" s="107"/>
      <c r="I1094" s="460"/>
      <c r="J1094" s="318"/>
      <c r="K1094" s="460"/>
    </row>
    <row r="1095" spans="1:11" ht="30" x14ac:dyDescent="0.25">
      <c r="A1095" s="21" t="s">
        <v>312</v>
      </c>
      <c r="B1095" s="73" t="s">
        <v>2626</v>
      </c>
      <c r="C1095" s="16" t="s">
        <v>2627</v>
      </c>
      <c r="D1095" s="103" t="s">
        <v>28</v>
      </c>
      <c r="E1095" s="103" t="s">
        <v>28</v>
      </c>
      <c r="F1095" s="103" t="s">
        <v>350</v>
      </c>
      <c r="G1095" s="103">
        <v>1</v>
      </c>
      <c r="H1095" s="103" t="s">
        <v>1786</v>
      </c>
      <c r="I1095" s="460">
        <f t="shared" si="76"/>
        <v>2.4691358024691358E-3</v>
      </c>
      <c r="J1095" s="318">
        <v>5</v>
      </c>
      <c r="K1095" s="460">
        <f t="shared" si="70"/>
        <v>4.9382716049382717E-4</v>
      </c>
    </row>
    <row r="1096" spans="1:11" ht="30" x14ac:dyDescent="0.25">
      <c r="A1096" s="21" t="s">
        <v>315</v>
      </c>
      <c r="B1096" s="73" t="s">
        <v>2628</v>
      </c>
      <c r="C1096" s="16" t="s">
        <v>2629</v>
      </c>
      <c r="D1096" s="103" t="s">
        <v>28</v>
      </c>
      <c r="E1096" s="103" t="s">
        <v>28</v>
      </c>
      <c r="F1096" s="103" t="s">
        <v>350</v>
      </c>
      <c r="G1096" s="103">
        <v>1</v>
      </c>
      <c r="H1096" s="103" t="s">
        <v>1798</v>
      </c>
      <c r="I1096" s="460">
        <f t="shared" si="76"/>
        <v>2.4691358024691358E-3</v>
      </c>
      <c r="J1096" s="318">
        <v>5</v>
      </c>
      <c r="K1096" s="460">
        <f t="shared" si="70"/>
        <v>4.9382716049382717E-4</v>
      </c>
    </row>
    <row r="1097" spans="1:11" ht="45" x14ac:dyDescent="0.25">
      <c r="A1097" s="21" t="s">
        <v>318</v>
      </c>
      <c r="B1097" s="73" t="s">
        <v>2630</v>
      </c>
      <c r="C1097" s="16" t="s">
        <v>2631</v>
      </c>
      <c r="D1097" s="103" t="s">
        <v>28</v>
      </c>
      <c r="E1097" s="103" t="s">
        <v>28</v>
      </c>
      <c r="F1097" s="103" t="s">
        <v>350</v>
      </c>
      <c r="G1097" s="103">
        <v>1</v>
      </c>
      <c r="H1097" s="103" t="s">
        <v>1805</v>
      </c>
      <c r="I1097" s="460">
        <f t="shared" si="76"/>
        <v>2.4691358024691358E-3</v>
      </c>
      <c r="J1097" s="318">
        <v>5</v>
      </c>
      <c r="K1097" s="460">
        <f t="shared" si="70"/>
        <v>4.9382716049382717E-4</v>
      </c>
    </row>
    <row r="1098" spans="1:11" x14ac:dyDescent="0.25">
      <c r="A1098" s="7" t="s">
        <v>2632</v>
      </c>
      <c r="B1098" s="348"/>
      <c r="C1098" s="8"/>
      <c r="D1098" s="9"/>
      <c r="E1098" s="9"/>
      <c r="F1098" s="9"/>
      <c r="G1098" s="9"/>
      <c r="H1098" s="9"/>
      <c r="I1098" s="460"/>
      <c r="J1098" s="318"/>
      <c r="K1098" s="460"/>
    </row>
    <row r="1099" spans="1:11" ht="30" x14ac:dyDescent="0.25">
      <c r="A1099" s="21" t="s">
        <v>198</v>
      </c>
      <c r="B1099" s="70" t="s">
        <v>2633</v>
      </c>
      <c r="C1099" s="16" t="s">
        <v>2634</v>
      </c>
      <c r="D1099" s="103" t="s">
        <v>28</v>
      </c>
      <c r="E1099" s="103" t="s">
        <v>28</v>
      </c>
      <c r="F1099" s="103" t="s">
        <v>13</v>
      </c>
      <c r="G1099" s="103">
        <v>1</v>
      </c>
      <c r="H1099" s="103" t="s">
        <v>1798</v>
      </c>
      <c r="I1099" s="460">
        <f t="shared" si="76"/>
        <v>2.4691358024691358E-3</v>
      </c>
      <c r="J1099" s="318">
        <v>5</v>
      </c>
      <c r="K1099" s="460">
        <f t="shared" si="70"/>
        <v>4.9382716049382717E-4</v>
      </c>
    </row>
    <row r="1100" spans="1:11" ht="45" x14ac:dyDescent="0.25">
      <c r="A1100" s="28" t="s">
        <v>201</v>
      </c>
      <c r="B1100" s="72" t="s">
        <v>2635</v>
      </c>
      <c r="C1100" s="24" t="s">
        <v>2636</v>
      </c>
      <c r="D1100" s="9"/>
      <c r="E1100" s="9" t="s">
        <v>28</v>
      </c>
      <c r="F1100" s="9" t="s">
        <v>13</v>
      </c>
      <c r="G1100" s="9">
        <v>1</v>
      </c>
      <c r="H1100" s="9" t="s">
        <v>2637</v>
      </c>
      <c r="I1100" s="460">
        <f>G1100/27/45</f>
        <v>8.2304526748971192E-4</v>
      </c>
      <c r="J1100" s="318">
        <v>5</v>
      </c>
      <c r="K1100" s="460">
        <f t="shared" si="70"/>
        <v>1.6460905349794237E-4</v>
      </c>
    </row>
    <row r="1101" spans="1:11" x14ac:dyDescent="0.25">
      <c r="A1101" s="25"/>
    </row>
    <row r="1102" spans="1:11" x14ac:dyDescent="0.25">
      <c r="A1102" s="330" t="s">
        <v>2888</v>
      </c>
      <c r="B1102" s="331"/>
      <c r="C1102" s="332"/>
      <c r="D1102" s="333"/>
      <c r="E1102" s="333"/>
      <c r="F1102" s="333"/>
      <c r="G1102" s="333"/>
      <c r="H1102" s="333"/>
      <c r="I1102" s="462"/>
      <c r="J1102" s="334"/>
      <c r="K1102" s="462"/>
    </row>
    <row r="1103" spans="1:11" s="424" customFormat="1" ht="30" customHeight="1" x14ac:dyDescent="0.25">
      <c r="A1103" s="487" t="s">
        <v>0</v>
      </c>
      <c r="B1103" s="487" t="s">
        <v>20</v>
      </c>
      <c r="C1103" s="487" t="s">
        <v>1</v>
      </c>
      <c r="D1103" s="491" t="s">
        <v>2</v>
      </c>
      <c r="E1103" s="492"/>
      <c r="F1103" s="487" t="s">
        <v>37</v>
      </c>
      <c r="G1103" s="487" t="s">
        <v>38</v>
      </c>
      <c r="H1103" s="487" t="s">
        <v>3</v>
      </c>
      <c r="I1103" s="489" t="s">
        <v>3193</v>
      </c>
      <c r="J1103" s="487" t="s">
        <v>3189</v>
      </c>
      <c r="K1103" s="489" t="s">
        <v>3190</v>
      </c>
    </row>
    <row r="1104" spans="1:11" s="424" customFormat="1" ht="30" customHeight="1" x14ac:dyDescent="0.25">
      <c r="A1104" s="488"/>
      <c r="B1104" s="488"/>
      <c r="C1104" s="488"/>
      <c r="D1104" s="425" t="s">
        <v>39</v>
      </c>
      <c r="E1104" s="425" t="s">
        <v>4</v>
      </c>
      <c r="F1104" s="488"/>
      <c r="G1104" s="488"/>
      <c r="H1104" s="488"/>
      <c r="I1104" s="490"/>
      <c r="J1104" s="488"/>
      <c r="K1104" s="490"/>
    </row>
    <row r="1105" spans="1:11" x14ac:dyDescent="0.25">
      <c r="A1105" s="38" t="s">
        <v>62</v>
      </c>
      <c r="B1105" s="347" t="s">
        <v>21</v>
      </c>
      <c r="C1105" s="8"/>
      <c r="D1105" s="108"/>
      <c r="E1105" s="108"/>
      <c r="F1105" s="108"/>
      <c r="G1105" s="108"/>
      <c r="H1105" s="107"/>
      <c r="I1105" s="460"/>
      <c r="J1105" s="318"/>
      <c r="K1105" s="460"/>
    </row>
    <row r="1106" spans="1:11" ht="30" x14ac:dyDescent="0.25">
      <c r="A1106" s="21">
        <v>1</v>
      </c>
      <c r="B1106" s="70"/>
      <c r="C1106" s="16" t="s">
        <v>425</v>
      </c>
      <c r="D1106" s="103" t="s">
        <v>28</v>
      </c>
      <c r="E1106" s="55"/>
      <c r="F1106" s="103" t="s">
        <v>13</v>
      </c>
      <c r="G1106" s="103" t="s">
        <v>2638</v>
      </c>
      <c r="H1106" s="103" t="s">
        <v>1790</v>
      </c>
      <c r="I1106" s="460">
        <f>1/45</f>
        <v>2.2222222222222223E-2</v>
      </c>
      <c r="J1106" s="318">
        <v>5</v>
      </c>
      <c r="K1106" s="460">
        <f t="shared" ref="K1106:K1126" si="78">I1106/J1106</f>
        <v>4.4444444444444444E-3</v>
      </c>
    </row>
    <row r="1107" spans="1:11" x14ac:dyDescent="0.25">
      <c r="A1107" s="38" t="s">
        <v>66</v>
      </c>
      <c r="B1107" s="347" t="s">
        <v>23</v>
      </c>
      <c r="C1107" s="8"/>
      <c r="D1107" s="108"/>
      <c r="E1107" s="108"/>
      <c r="F1107" s="108"/>
      <c r="G1107" s="108"/>
      <c r="H1107" s="107"/>
      <c r="I1107" s="460"/>
      <c r="J1107" s="318"/>
      <c r="K1107" s="460"/>
    </row>
    <row r="1108" spans="1:11" x14ac:dyDescent="0.25">
      <c r="A1108" s="38" t="s">
        <v>40</v>
      </c>
      <c r="B1108" s="347" t="s">
        <v>162</v>
      </c>
      <c r="C1108" s="8"/>
      <c r="D1108" s="108"/>
      <c r="E1108" s="108"/>
      <c r="F1108" s="108"/>
      <c r="G1108" s="108"/>
      <c r="H1108" s="107"/>
      <c r="I1108" s="460"/>
      <c r="J1108" s="318"/>
      <c r="K1108" s="460"/>
    </row>
    <row r="1109" spans="1:11" ht="30" x14ac:dyDescent="0.25">
      <c r="A1109" s="21">
        <v>1</v>
      </c>
      <c r="B1109" s="73" t="s">
        <v>681</v>
      </c>
      <c r="C1109" s="24" t="s">
        <v>2825</v>
      </c>
      <c r="D1109" s="55"/>
      <c r="E1109" s="103" t="s">
        <v>28</v>
      </c>
      <c r="F1109" s="103" t="s">
        <v>13</v>
      </c>
      <c r="G1109" s="103" t="s">
        <v>166</v>
      </c>
      <c r="H1109" s="103" t="s">
        <v>1790</v>
      </c>
      <c r="I1109" s="460">
        <f>1/6</f>
        <v>0.16666666666666666</v>
      </c>
      <c r="J1109" s="318">
        <v>5</v>
      </c>
      <c r="K1109" s="460">
        <f t="shared" si="78"/>
        <v>3.3333333333333333E-2</v>
      </c>
    </row>
    <row r="1110" spans="1:11" x14ac:dyDescent="0.25">
      <c r="A1110" s="38" t="s">
        <v>50</v>
      </c>
      <c r="B1110" s="347" t="s">
        <v>447</v>
      </c>
      <c r="C1110" s="8"/>
      <c r="D1110" s="108"/>
      <c r="E1110" s="108"/>
      <c r="F1110" s="108"/>
      <c r="G1110" s="108"/>
      <c r="H1110" s="107"/>
      <c r="I1110" s="460"/>
      <c r="J1110" s="318"/>
      <c r="K1110" s="460"/>
    </row>
    <row r="1111" spans="1:11" x14ac:dyDescent="0.25">
      <c r="A1111" s="38">
        <v>1</v>
      </c>
      <c r="B1111" s="347" t="s">
        <v>681</v>
      </c>
      <c r="C1111" s="8"/>
      <c r="D1111" s="108"/>
      <c r="E1111" s="108"/>
      <c r="F1111" s="108"/>
      <c r="G1111" s="108"/>
      <c r="H1111" s="107"/>
      <c r="I1111" s="460"/>
      <c r="J1111" s="318"/>
      <c r="K1111" s="460"/>
    </row>
    <row r="1112" spans="1:11" ht="30" x14ac:dyDescent="0.25">
      <c r="A1112" s="21" t="s">
        <v>67</v>
      </c>
      <c r="B1112" s="70"/>
      <c r="C1112" s="16" t="s">
        <v>2639</v>
      </c>
      <c r="D1112" s="103" t="s">
        <v>28</v>
      </c>
      <c r="E1112" s="103" t="s">
        <v>28</v>
      </c>
      <c r="F1112" s="103" t="s">
        <v>13</v>
      </c>
      <c r="G1112" s="103" t="s">
        <v>812</v>
      </c>
      <c r="H1112" s="103" t="s">
        <v>1790</v>
      </c>
      <c r="I1112" s="460">
        <f>1/27/45</f>
        <v>8.2304526748971192E-4</v>
      </c>
      <c r="J1112" s="318">
        <v>5</v>
      </c>
      <c r="K1112" s="460">
        <f t="shared" si="78"/>
        <v>1.6460905349794237E-4</v>
      </c>
    </row>
    <row r="1113" spans="1:11" ht="30" x14ac:dyDescent="0.25">
      <c r="A1113" s="21" t="s">
        <v>80</v>
      </c>
      <c r="B1113" s="70"/>
      <c r="C1113" s="16" t="s">
        <v>2640</v>
      </c>
      <c r="D1113" s="103" t="s">
        <v>28</v>
      </c>
      <c r="E1113" s="103"/>
      <c r="F1113" s="103" t="s">
        <v>13</v>
      </c>
      <c r="G1113" s="103" t="s">
        <v>812</v>
      </c>
      <c r="H1113" s="103" t="s">
        <v>2512</v>
      </c>
      <c r="I1113" s="460">
        <f>1/18/45</f>
        <v>1.2345679012345679E-3</v>
      </c>
      <c r="J1113" s="318">
        <v>5</v>
      </c>
      <c r="K1113" s="460">
        <f t="shared" si="78"/>
        <v>2.4691358024691359E-4</v>
      </c>
    </row>
    <row r="1114" spans="1:11" ht="30" x14ac:dyDescent="0.25">
      <c r="A1114" s="21" t="s">
        <v>170</v>
      </c>
      <c r="B1114" s="70"/>
      <c r="C1114" s="16" t="s">
        <v>2641</v>
      </c>
      <c r="D1114" s="103" t="s">
        <v>28</v>
      </c>
      <c r="E1114" s="103"/>
      <c r="F1114" s="103" t="s">
        <v>13</v>
      </c>
      <c r="G1114" s="103" t="s">
        <v>812</v>
      </c>
      <c r="H1114" s="103" t="s">
        <v>1798</v>
      </c>
      <c r="I1114" s="460">
        <f>1/9/45</f>
        <v>2.4691358024691358E-3</v>
      </c>
      <c r="J1114" s="318">
        <v>5</v>
      </c>
      <c r="K1114" s="460">
        <f t="shared" si="78"/>
        <v>4.9382716049382717E-4</v>
      </c>
    </row>
    <row r="1115" spans="1:11" ht="30" x14ac:dyDescent="0.25">
      <c r="A1115" s="21" t="s">
        <v>174</v>
      </c>
      <c r="B1115" s="70"/>
      <c r="C1115" s="16" t="s">
        <v>2642</v>
      </c>
      <c r="D1115" s="103" t="s">
        <v>28</v>
      </c>
      <c r="E1115" s="103"/>
      <c r="F1115" s="103" t="s">
        <v>13</v>
      </c>
      <c r="G1115" s="103" t="s">
        <v>812</v>
      </c>
      <c r="H1115" s="103" t="s">
        <v>1798</v>
      </c>
      <c r="I1115" s="460">
        <f t="shared" ref="I1115:I1117" si="79">1/9/45</f>
        <v>2.4691358024691358E-3</v>
      </c>
      <c r="J1115" s="318">
        <v>5</v>
      </c>
      <c r="K1115" s="460">
        <f t="shared" si="78"/>
        <v>4.9382716049382717E-4</v>
      </c>
    </row>
    <row r="1116" spans="1:11" ht="30" x14ac:dyDescent="0.25">
      <c r="A1116" s="21" t="s">
        <v>177</v>
      </c>
      <c r="B1116" s="70"/>
      <c r="C1116" s="16" t="s">
        <v>2643</v>
      </c>
      <c r="D1116" s="103" t="s">
        <v>28</v>
      </c>
      <c r="E1116" s="103"/>
      <c r="F1116" s="103" t="s">
        <v>13</v>
      </c>
      <c r="G1116" s="103" t="s">
        <v>812</v>
      </c>
      <c r="H1116" s="103" t="s">
        <v>1805</v>
      </c>
      <c r="I1116" s="460">
        <f t="shared" si="79"/>
        <v>2.4691358024691358E-3</v>
      </c>
      <c r="J1116" s="318">
        <v>5</v>
      </c>
      <c r="K1116" s="460">
        <f t="shared" si="78"/>
        <v>4.9382716049382717E-4</v>
      </c>
    </row>
    <row r="1117" spans="1:11" ht="30" x14ac:dyDescent="0.25">
      <c r="A1117" s="21" t="s">
        <v>570</v>
      </c>
      <c r="B1117" s="70"/>
      <c r="C1117" s="16" t="s">
        <v>2644</v>
      </c>
      <c r="D1117" s="103" t="s">
        <v>28</v>
      </c>
      <c r="E1117" s="103"/>
      <c r="F1117" s="103" t="s">
        <v>13</v>
      </c>
      <c r="G1117" s="103" t="s">
        <v>778</v>
      </c>
      <c r="H1117" s="103" t="s">
        <v>1798</v>
      </c>
      <c r="I1117" s="460">
        <f t="shared" si="79"/>
        <v>2.4691358024691358E-3</v>
      </c>
      <c r="J1117" s="318">
        <v>5</v>
      </c>
      <c r="K1117" s="460">
        <f t="shared" si="78"/>
        <v>4.9382716049382717E-4</v>
      </c>
    </row>
    <row r="1118" spans="1:11" ht="30" x14ac:dyDescent="0.25">
      <c r="A1118" s="21" t="s">
        <v>573</v>
      </c>
      <c r="B1118" s="70"/>
      <c r="C1118" s="16" t="s">
        <v>2645</v>
      </c>
      <c r="D1118" s="103" t="s">
        <v>28</v>
      </c>
      <c r="E1118" s="103"/>
      <c r="F1118" s="103" t="s">
        <v>13</v>
      </c>
      <c r="G1118" s="103" t="s">
        <v>778</v>
      </c>
      <c r="H1118" s="103" t="s">
        <v>1790</v>
      </c>
      <c r="I1118" s="460">
        <f t="shared" ref="I1118" si="80">1/27/45</f>
        <v>8.2304526748971192E-4</v>
      </c>
      <c r="J1118" s="318">
        <v>5</v>
      </c>
      <c r="K1118" s="460">
        <f t="shared" si="78"/>
        <v>1.6460905349794237E-4</v>
      </c>
    </row>
    <row r="1119" spans="1:11" x14ac:dyDescent="0.25">
      <c r="A1119" s="38">
        <v>2</v>
      </c>
      <c r="B1119" s="347" t="s">
        <v>2646</v>
      </c>
      <c r="C1119" s="8"/>
      <c r="D1119" s="108"/>
      <c r="E1119" s="108"/>
      <c r="F1119" s="108"/>
      <c r="G1119" s="108"/>
      <c r="H1119" s="107"/>
      <c r="I1119" s="460"/>
      <c r="J1119" s="318"/>
      <c r="K1119" s="460"/>
    </row>
    <row r="1120" spans="1:11" ht="30" x14ac:dyDescent="0.25">
      <c r="A1120" s="94" t="s">
        <v>32</v>
      </c>
      <c r="B1120" s="72"/>
      <c r="C1120" s="24" t="s">
        <v>2647</v>
      </c>
      <c r="D1120" s="9" t="s">
        <v>28</v>
      </c>
      <c r="E1120" s="9"/>
      <c r="F1120" s="9" t="s">
        <v>13</v>
      </c>
      <c r="G1120" s="9" t="s">
        <v>778</v>
      </c>
      <c r="H1120" s="9" t="s">
        <v>1786</v>
      </c>
      <c r="I1120" s="460">
        <f t="shared" ref="I1120" si="81">1/9/45</f>
        <v>2.4691358024691358E-3</v>
      </c>
      <c r="J1120" s="318">
        <v>5</v>
      </c>
      <c r="K1120" s="460">
        <f t="shared" si="78"/>
        <v>4.9382716049382717E-4</v>
      </c>
    </row>
    <row r="1121" spans="1:11" x14ac:dyDescent="0.25">
      <c r="A1121" s="38">
        <v>3</v>
      </c>
      <c r="B1121" s="347" t="s">
        <v>2648</v>
      </c>
      <c r="C1121" s="8"/>
      <c r="D1121" s="108"/>
      <c r="E1121" s="108"/>
      <c r="F1121" s="108"/>
      <c r="G1121" s="108"/>
      <c r="H1121" s="107"/>
      <c r="I1121" s="460"/>
      <c r="J1121" s="318"/>
      <c r="K1121" s="460"/>
    </row>
    <row r="1122" spans="1:11" x14ac:dyDescent="0.25">
      <c r="A1122" s="38" t="s">
        <v>132</v>
      </c>
      <c r="B1122" s="347" t="s">
        <v>24</v>
      </c>
      <c r="C1122" s="8"/>
      <c r="D1122" s="108"/>
      <c r="E1122" s="108"/>
      <c r="F1122" s="108"/>
      <c r="G1122" s="108"/>
      <c r="H1122" s="107"/>
      <c r="I1122" s="460"/>
      <c r="J1122" s="318"/>
      <c r="K1122" s="460"/>
    </row>
    <row r="1123" spans="1:11" ht="30" x14ac:dyDescent="0.25">
      <c r="A1123" s="28" t="s">
        <v>103</v>
      </c>
      <c r="B1123" s="72"/>
      <c r="C1123" s="24" t="s">
        <v>2703</v>
      </c>
      <c r="D1123" s="9"/>
      <c r="E1123" s="9"/>
      <c r="F1123" s="9"/>
      <c r="G1123" s="9"/>
      <c r="H1123" s="9" t="s">
        <v>1790</v>
      </c>
      <c r="I1123" s="460"/>
      <c r="J1123" s="318"/>
      <c r="K1123" s="460"/>
    </row>
    <row r="1124" spans="1:11" ht="45" customHeight="1" x14ac:dyDescent="0.25">
      <c r="A1124" s="28"/>
      <c r="B1124" s="72"/>
      <c r="C1124" s="17" t="s">
        <v>2649</v>
      </c>
      <c r="D1124" s="9"/>
      <c r="E1124" s="9" t="s">
        <v>28</v>
      </c>
      <c r="F1124" s="9" t="s">
        <v>13</v>
      </c>
      <c r="G1124" s="9" t="s">
        <v>1771</v>
      </c>
      <c r="H1124" s="9"/>
      <c r="I1124" s="460">
        <f>5/27/45</f>
        <v>4.1152263374485592E-3</v>
      </c>
      <c r="J1124" s="318">
        <v>1</v>
      </c>
      <c r="K1124" s="460">
        <f t="shared" si="78"/>
        <v>4.1152263374485592E-3</v>
      </c>
    </row>
    <row r="1125" spans="1:11" ht="60" x14ac:dyDescent="0.25">
      <c r="A1125" s="28"/>
      <c r="B1125" s="72"/>
      <c r="C1125" s="17" t="s">
        <v>2650</v>
      </c>
      <c r="D1125" s="9"/>
      <c r="E1125" s="9" t="s">
        <v>28</v>
      </c>
      <c r="F1125" s="9" t="s">
        <v>13</v>
      </c>
      <c r="G1125" s="9" t="s">
        <v>2652</v>
      </c>
      <c r="H1125" s="9"/>
      <c r="I1125" s="460">
        <f>2/45</f>
        <v>4.4444444444444446E-2</v>
      </c>
      <c r="J1125" s="318">
        <v>1</v>
      </c>
      <c r="K1125" s="460">
        <f t="shared" si="78"/>
        <v>4.4444444444444446E-2</v>
      </c>
    </row>
    <row r="1126" spans="1:11" ht="45" x14ac:dyDescent="0.25">
      <c r="A1126" s="28"/>
      <c r="B1126" s="72"/>
      <c r="C1126" s="24" t="s">
        <v>2651</v>
      </c>
      <c r="D1126" s="9"/>
      <c r="E1126" s="9" t="s">
        <v>28</v>
      </c>
      <c r="F1126" s="9" t="s">
        <v>13</v>
      </c>
      <c r="G1126" s="9" t="s">
        <v>1771</v>
      </c>
      <c r="H1126" s="9"/>
      <c r="I1126" s="460">
        <f>5/27/45</f>
        <v>4.1152263374485592E-3</v>
      </c>
      <c r="J1126" s="318">
        <v>5</v>
      </c>
      <c r="K1126" s="460">
        <f t="shared" si="78"/>
        <v>8.2304526748971181E-4</v>
      </c>
    </row>
    <row r="1127" spans="1:11" x14ac:dyDescent="0.25">
      <c r="A1127" s="41"/>
    </row>
    <row r="1128" spans="1:11" x14ac:dyDescent="0.25">
      <c r="A1128" s="330" t="s">
        <v>2653</v>
      </c>
      <c r="B1128" s="331"/>
      <c r="C1128" s="332"/>
      <c r="D1128" s="333"/>
      <c r="E1128" s="333"/>
      <c r="F1128" s="333"/>
      <c r="G1128" s="333"/>
      <c r="H1128" s="333"/>
      <c r="I1128" s="462"/>
      <c r="J1128" s="334"/>
      <c r="K1128" s="462"/>
    </row>
    <row r="1129" spans="1:11" s="424" customFormat="1" ht="30" customHeight="1" x14ac:dyDescent="0.25">
      <c r="A1129" s="487" t="s">
        <v>0</v>
      </c>
      <c r="B1129" s="487" t="s">
        <v>20</v>
      </c>
      <c r="C1129" s="487" t="s">
        <v>1</v>
      </c>
      <c r="D1129" s="491" t="s">
        <v>2</v>
      </c>
      <c r="E1129" s="492"/>
      <c r="F1129" s="487" t="s">
        <v>37</v>
      </c>
      <c r="G1129" s="487" t="s">
        <v>38</v>
      </c>
      <c r="H1129" s="487" t="s">
        <v>3</v>
      </c>
      <c r="I1129" s="489" t="s">
        <v>3193</v>
      </c>
      <c r="J1129" s="487" t="s">
        <v>3189</v>
      </c>
      <c r="K1129" s="489" t="s">
        <v>3190</v>
      </c>
    </row>
    <row r="1130" spans="1:11" s="424" customFormat="1" ht="30" customHeight="1" x14ac:dyDescent="0.25">
      <c r="A1130" s="488"/>
      <c r="B1130" s="488"/>
      <c r="C1130" s="488"/>
      <c r="D1130" s="425" t="s">
        <v>39</v>
      </c>
      <c r="E1130" s="425" t="s">
        <v>4</v>
      </c>
      <c r="F1130" s="488"/>
      <c r="G1130" s="488"/>
      <c r="H1130" s="488"/>
      <c r="I1130" s="490"/>
      <c r="J1130" s="488"/>
      <c r="K1130" s="490"/>
    </row>
    <row r="1131" spans="1:11" ht="30" x14ac:dyDescent="0.25">
      <c r="A1131" s="21">
        <v>1</v>
      </c>
      <c r="B1131" s="21"/>
      <c r="C1131" s="70" t="s">
        <v>700</v>
      </c>
      <c r="D1131" s="103"/>
      <c r="E1131" s="103" t="s">
        <v>28</v>
      </c>
      <c r="F1131" s="103" t="s">
        <v>34</v>
      </c>
      <c r="G1131" s="104" t="s">
        <v>2826</v>
      </c>
      <c r="H1131" s="103"/>
      <c r="I1131" s="460">
        <f>12/27/45</f>
        <v>9.876543209876543E-3</v>
      </c>
      <c r="J1131" s="318">
        <v>5</v>
      </c>
      <c r="K1131" s="460">
        <f t="shared" ref="K1131:K1149" si="82">I1131/J1131</f>
        <v>1.9753086419753087E-3</v>
      </c>
    </row>
    <row r="1132" spans="1:11" x14ac:dyDescent="0.25">
      <c r="A1132" s="21">
        <v>2</v>
      </c>
      <c r="B1132" s="21"/>
      <c r="C1132" s="70" t="s">
        <v>1776</v>
      </c>
      <c r="D1132" s="103" t="s">
        <v>28</v>
      </c>
      <c r="E1132" s="103" t="s">
        <v>28</v>
      </c>
      <c r="F1132" s="103" t="s">
        <v>34</v>
      </c>
      <c r="G1132" s="104" t="s">
        <v>2827</v>
      </c>
      <c r="H1132" s="103"/>
      <c r="I1132" s="460">
        <f>3/27/45</f>
        <v>2.4691358024691358E-3</v>
      </c>
      <c r="J1132" s="318">
        <v>5</v>
      </c>
      <c r="K1132" s="460">
        <f t="shared" si="82"/>
        <v>4.9382716049382717E-4</v>
      </c>
    </row>
    <row r="1133" spans="1:11" x14ac:dyDescent="0.25">
      <c r="A1133" s="101">
        <v>3</v>
      </c>
      <c r="B1133" s="101"/>
      <c r="C1133" s="70" t="s">
        <v>1777</v>
      </c>
      <c r="D1133" s="103" t="s">
        <v>28</v>
      </c>
      <c r="E1133" s="103"/>
      <c r="F1133" s="103" t="s">
        <v>34</v>
      </c>
      <c r="G1133" s="104" t="s">
        <v>2827</v>
      </c>
      <c r="H1133" s="103"/>
      <c r="I1133" s="460">
        <f t="shared" ref="I1133" si="83">3/27/45</f>
        <v>2.4691358024691358E-3</v>
      </c>
      <c r="J1133" s="318">
        <v>5</v>
      </c>
      <c r="K1133" s="460">
        <f t="shared" si="82"/>
        <v>4.9382716049382717E-4</v>
      </c>
    </row>
    <row r="1134" spans="1:11" ht="30" x14ac:dyDescent="0.25">
      <c r="A1134" s="21">
        <v>4</v>
      </c>
      <c r="B1134" s="21"/>
      <c r="C1134" s="70" t="s">
        <v>705</v>
      </c>
      <c r="D1134" s="103" t="s">
        <v>28</v>
      </c>
      <c r="E1134" s="103" t="s">
        <v>28</v>
      </c>
      <c r="F1134" s="103" t="s">
        <v>34</v>
      </c>
      <c r="G1134" s="106" t="s">
        <v>2828</v>
      </c>
      <c r="H1134" s="103"/>
      <c r="I1134" s="460">
        <f>100/27/45</f>
        <v>8.2304526748971193E-2</v>
      </c>
      <c r="J1134" s="318">
        <v>5</v>
      </c>
      <c r="K1134" s="460">
        <f t="shared" si="82"/>
        <v>1.646090534979424E-2</v>
      </c>
    </row>
    <row r="1135" spans="1:11" ht="15" customHeight="1" x14ac:dyDescent="0.25">
      <c r="A1135" s="21">
        <v>5</v>
      </c>
      <c r="B1135" s="21"/>
      <c r="C1135" s="70" t="s">
        <v>707</v>
      </c>
      <c r="D1135" s="103" t="s">
        <v>28</v>
      </c>
      <c r="E1135" s="55"/>
      <c r="F1135" s="103" t="s">
        <v>34</v>
      </c>
      <c r="G1135" s="104" t="s">
        <v>2829</v>
      </c>
      <c r="H1135" s="103"/>
      <c r="I1135" s="460">
        <f>50/27/45</f>
        <v>4.1152263374485597E-2</v>
      </c>
      <c r="J1135" s="318">
        <v>5</v>
      </c>
      <c r="K1135" s="460">
        <f t="shared" si="82"/>
        <v>8.23045267489712E-3</v>
      </c>
    </row>
    <row r="1136" spans="1:11" x14ac:dyDescent="0.25">
      <c r="A1136" s="21">
        <v>6</v>
      </c>
      <c r="B1136" s="21"/>
      <c r="C1136" s="70" t="s">
        <v>708</v>
      </c>
      <c r="D1136" s="103" t="s">
        <v>28</v>
      </c>
      <c r="E1136" s="55"/>
      <c r="F1136" s="103" t="s">
        <v>34</v>
      </c>
      <c r="G1136" s="131" t="s">
        <v>2827</v>
      </c>
      <c r="H1136" s="103"/>
      <c r="I1136" s="460">
        <f>3/27/45</f>
        <v>2.4691358024691358E-3</v>
      </c>
      <c r="J1136" s="318">
        <v>5</v>
      </c>
      <c r="K1136" s="460">
        <f t="shared" si="82"/>
        <v>4.9382716049382717E-4</v>
      </c>
    </row>
    <row r="1137" spans="1:11" ht="30" x14ac:dyDescent="0.25">
      <c r="A1137" s="21">
        <v>7</v>
      </c>
      <c r="B1137" s="21"/>
      <c r="C1137" s="70" t="s">
        <v>2654</v>
      </c>
      <c r="D1137" s="55"/>
      <c r="E1137" s="103"/>
      <c r="F1137" s="103"/>
      <c r="G1137" s="131" t="s">
        <v>2832</v>
      </c>
      <c r="H1137" s="103"/>
      <c r="I1137" s="460"/>
      <c r="J1137" s="318"/>
      <c r="K1137" s="460"/>
    </row>
    <row r="1138" spans="1:11" x14ac:dyDescent="0.25">
      <c r="A1138" s="21" t="s">
        <v>232</v>
      </c>
      <c r="B1138" s="21"/>
      <c r="C1138" s="70" t="s">
        <v>712</v>
      </c>
      <c r="D1138" s="103" t="s">
        <v>28</v>
      </c>
      <c r="E1138" s="103"/>
      <c r="F1138" s="103" t="s">
        <v>34</v>
      </c>
      <c r="G1138" s="131"/>
      <c r="H1138" s="103"/>
      <c r="I1138" s="460">
        <f>1/5/45</f>
        <v>4.4444444444444444E-3</v>
      </c>
      <c r="J1138" s="318">
        <v>5</v>
      </c>
      <c r="K1138" s="460">
        <f t="shared" si="82"/>
        <v>8.8888888888888893E-4</v>
      </c>
    </row>
    <row r="1139" spans="1:11" x14ac:dyDescent="0.25">
      <c r="A1139" s="94" t="s">
        <v>235</v>
      </c>
      <c r="B1139" s="94"/>
      <c r="C1139" s="72" t="s">
        <v>713</v>
      </c>
      <c r="D1139" s="9" t="s">
        <v>28</v>
      </c>
      <c r="E1139" s="9"/>
      <c r="F1139" s="9" t="s">
        <v>34</v>
      </c>
      <c r="G1139" s="105"/>
      <c r="H1139" s="9"/>
      <c r="I1139" s="460">
        <f t="shared" ref="I1139:I1145" si="84">1/5/45</f>
        <v>4.4444444444444444E-3</v>
      </c>
      <c r="J1139" s="318">
        <v>5</v>
      </c>
      <c r="K1139" s="460">
        <f t="shared" si="82"/>
        <v>8.8888888888888893E-4</v>
      </c>
    </row>
    <row r="1140" spans="1:11" x14ac:dyDescent="0.25">
      <c r="A1140" s="21" t="s">
        <v>238</v>
      </c>
      <c r="B1140" s="21"/>
      <c r="C1140" s="70" t="s">
        <v>144</v>
      </c>
      <c r="D1140" s="103" t="s">
        <v>28</v>
      </c>
      <c r="E1140" s="103"/>
      <c r="F1140" s="103" t="s">
        <v>13</v>
      </c>
      <c r="G1140" s="131"/>
      <c r="H1140" s="103"/>
      <c r="I1140" s="460">
        <f t="shared" si="84"/>
        <v>4.4444444444444444E-3</v>
      </c>
      <c r="J1140" s="318">
        <v>5</v>
      </c>
      <c r="K1140" s="460">
        <f t="shared" si="82"/>
        <v>8.8888888888888893E-4</v>
      </c>
    </row>
    <row r="1141" spans="1:11" ht="30" x14ac:dyDescent="0.25">
      <c r="A1141" s="21">
        <v>8</v>
      </c>
      <c r="B1141" s="21"/>
      <c r="C1141" s="70" t="s">
        <v>714</v>
      </c>
      <c r="D1141" s="55"/>
      <c r="E1141" s="103"/>
      <c r="F1141" s="103"/>
      <c r="G1141" s="131" t="s">
        <v>1779</v>
      </c>
      <c r="H1141" s="103"/>
      <c r="I1141" s="460"/>
      <c r="J1141" s="318"/>
      <c r="K1141" s="460"/>
    </row>
    <row r="1142" spans="1:11" ht="30" x14ac:dyDescent="0.25">
      <c r="A1142" s="21" t="s">
        <v>242</v>
      </c>
      <c r="B1142" s="21"/>
      <c r="C1142" s="70" t="s">
        <v>2794</v>
      </c>
      <c r="D1142" s="103" t="s">
        <v>28</v>
      </c>
      <c r="E1142" s="103"/>
      <c r="F1142" s="103" t="s">
        <v>2833</v>
      </c>
      <c r="G1142" s="131"/>
      <c r="H1142" s="103"/>
      <c r="I1142" s="460">
        <f t="shared" si="84"/>
        <v>4.4444444444444444E-3</v>
      </c>
      <c r="J1142" s="318">
        <v>5</v>
      </c>
      <c r="K1142" s="460">
        <f t="shared" si="82"/>
        <v>8.8888888888888893E-4</v>
      </c>
    </row>
    <row r="1143" spans="1:11" x14ac:dyDescent="0.25">
      <c r="A1143" s="21" t="s">
        <v>617</v>
      </c>
      <c r="B1143" s="21"/>
      <c r="C1143" s="70" t="s">
        <v>142</v>
      </c>
      <c r="D1143" s="103" t="s">
        <v>28</v>
      </c>
      <c r="E1143" s="103"/>
      <c r="F1143" s="103" t="s">
        <v>13</v>
      </c>
      <c r="G1143" s="131"/>
      <c r="H1143" s="103"/>
      <c r="I1143" s="460">
        <f t="shared" si="84"/>
        <v>4.4444444444444444E-3</v>
      </c>
      <c r="J1143" s="318">
        <v>5</v>
      </c>
      <c r="K1143" s="460">
        <f t="shared" si="82"/>
        <v>8.8888888888888893E-4</v>
      </c>
    </row>
    <row r="1144" spans="1:11" x14ac:dyDescent="0.25">
      <c r="A1144" s="21" t="s">
        <v>715</v>
      </c>
      <c r="B1144" s="21"/>
      <c r="C1144" s="70" t="s">
        <v>716</v>
      </c>
      <c r="D1144" s="103" t="s">
        <v>28</v>
      </c>
      <c r="E1144" s="103"/>
      <c r="F1144" s="103" t="s">
        <v>34</v>
      </c>
      <c r="G1144" s="131"/>
      <c r="H1144" s="103"/>
      <c r="I1144" s="460">
        <f t="shared" si="84"/>
        <v>4.4444444444444444E-3</v>
      </c>
      <c r="J1144" s="318">
        <v>5</v>
      </c>
      <c r="K1144" s="460">
        <f t="shared" si="82"/>
        <v>8.8888888888888893E-4</v>
      </c>
    </row>
    <row r="1145" spans="1:11" x14ac:dyDescent="0.25">
      <c r="A1145" s="21" t="s">
        <v>717</v>
      </c>
      <c r="B1145" s="21"/>
      <c r="C1145" s="70" t="s">
        <v>718</v>
      </c>
      <c r="D1145" s="103" t="s">
        <v>28</v>
      </c>
      <c r="E1145" s="103" t="s">
        <v>28</v>
      </c>
      <c r="F1145" s="103" t="s">
        <v>34</v>
      </c>
      <c r="G1145" s="131"/>
      <c r="H1145" s="103"/>
      <c r="I1145" s="460">
        <f t="shared" si="84"/>
        <v>4.4444444444444444E-3</v>
      </c>
      <c r="J1145" s="318">
        <v>5</v>
      </c>
      <c r="K1145" s="460">
        <f t="shared" si="82"/>
        <v>8.8888888888888893E-4</v>
      </c>
    </row>
    <row r="1146" spans="1:11" ht="15" customHeight="1" x14ac:dyDescent="0.25">
      <c r="A1146" s="94">
        <v>9</v>
      </c>
      <c r="B1146" s="94"/>
      <c r="C1146" s="72" t="s">
        <v>719</v>
      </c>
      <c r="D1146" s="9" t="s">
        <v>28</v>
      </c>
      <c r="E1146" s="9"/>
      <c r="F1146" s="9" t="s">
        <v>34</v>
      </c>
      <c r="G1146" s="105" t="s">
        <v>2655</v>
      </c>
      <c r="H1146" s="9"/>
      <c r="I1146" s="460">
        <f>2/27/45</f>
        <v>1.6460905349794238E-3</v>
      </c>
      <c r="J1146" s="318">
        <v>5</v>
      </c>
      <c r="K1146" s="460">
        <f t="shared" si="82"/>
        <v>3.2921810699588475E-4</v>
      </c>
    </row>
    <row r="1147" spans="1:11" x14ac:dyDescent="0.25">
      <c r="A1147" s="28">
        <v>10</v>
      </c>
      <c r="B1147" s="28"/>
      <c r="C1147" s="72" t="s">
        <v>720</v>
      </c>
      <c r="D1147" s="9" t="s">
        <v>28</v>
      </c>
      <c r="E1147" s="117" t="s">
        <v>28</v>
      </c>
      <c r="F1147" s="9" t="s">
        <v>34</v>
      </c>
      <c r="G1147" s="105" t="s">
        <v>2830</v>
      </c>
      <c r="H1147" s="9"/>
      <c r="I1147" s="460">
        <f>1/27/45</f>
        <v>8.2304526748971192E-4</v>
      </c>
      <c r="J1147" s="318">
        <v>5</v>
      </c>
      <c r="K1147" s="460">
        <f t="shared" si="82"/>
        <v>1.6460905349794237E-4</v>
      </c>
    </row>
    <row r="1148" spans="1:11" x14ac:dyDescent="0.25">
      <c r="A1148" s="28">
        <v>11</v>
      </c>
      <c r="B1148" s="28"/>
      <c r="C1148" s="72" t="s">
        <v>721</v>
      </c>
      <c r="D1148" s="9" t="s">
        <v>28</v>
      </c>
      <c r="E1148" s="9" t="s">
        <v>28</v>
      </c>
      <c r="F1148" s="9" t="s">
        <v>34</v>
      </c>
      <c r="G1148" s="105" t="s">
        <v>556</v>
      </c>
      <c r="H1148" s="9"/>
      <c r="I1148" s="460">
        <f>2/27/45</f>
        <v>1.6460905349794238E-3</v>
      </c>
      <c r="J1148" s="318">
        <v>5</v>
      </c>
      <c r="K1148" s="460">
        <f t="shared" si="82"/>
        <v>3.2921810699588475E-4</v>
      </c>
    </row>
    <row r="1149" spans="1:11" x14ac:dyDescent="0.25">
      <c r="A1149" s="28">
        <v>12</v>
      </c>
      <c r="B1149" s="28"/>
      <c r="C1149" s="72" t="s">
        <v>722</v>
      </c>
      <c r="D1149" s="9"/>
      <c r="E1149" s="9" t="s">
        <v>28</v>
      </c>
      <c r="F1149" s="9" t="s">
        <v>65</v>
      </c>
      <c r="G1149" s="105" t="s">
        <v>2831</v>
      </c>
      <c r="H1149" s="9"/>
      <c r="I1149" s="460">
        <f>2/27/45</f>
        <v>1.6460905349794238E-3</v>
      </c>
      <c r="J1149" s="318">
        <v>5</v>
      </c>
      <c r="K1149" s="460">
        <f t="shared" si="82"/>
        <v>3.2921810699588475E-4</v>
      </c>
    </row>
  </sheetData>
  <mergeCells count="183">
    <mergeCell ref="A4:K4"/>
    <mergeCell ref="A9:A10"/>
    <mergeCell ref="B9:B10"/>
    <mergeCell ref="C9:C10"/>
    <mergeCell ref="D9:E9"/>
    <mergeCell ref="A61:A62"/>
    <mergeCell ref="B61:B62"/>
    <mergeCell ref="C61:C62"/>
    <mergeCell ref="D61:E61"/>
    <mergeCell ref="A40:A41"/>
    <mergeCell ref="B40:B41"/>
    <mergeCell ref="C40:C41"/>
    <mergeCell ref="D40:E40"/>
    <mergeCell ref="G40:G41"/>
    <mergeCell ref="J40:J41"/>
    <mergeCell ref="K40:K41"/>
    <mergeCell ref="J9:J10"/>
    <mergeCell ref="K9:K10"/>
    <mergeCell ref="A86:A87"/>
    <mergeCell ref="B86:B87"/>
    <mergeCell ref="C86:C87"/>
    <mergeCell ref="D86:E86"/>
    <mergeCell ref="G9:G10"/>
    <mergeCell ref="H9:H10"/>
    <mergeCell ref="I71:I72"/>
    <mergeCell ref="I9:I10"/>
    <mergeCell ref="I40:I41"/>
    <mergeCell ref="F71:F72"/>
    <mergeCell ref="F61:F62"/>
    <mergeCell ref="F40:F41"/>
    <mergeCell ref="F9:F10"/>
    <mergeCell ref="H40:H41"/>
    <mergeCell ref="G61:G62"/>
    <mergeCell ref="H61:H62"/>
    <mergeCell ref="G86:G87"/>
    <mergeCell ref="H86:H87"/>
    <mergeCell ref="A71:A72"/>
    <mergeCell ref="B71:B72"/>
    <mergeCell ref="C71:C72"/>
    <mergeCell ref="D71:E71"/>
    <mergeCell ref="G71:G72"/>
    <mergeCell ref="H71:H72"/>
    <mergeCell ref="F86:F87"/>
    <mergeCell ref="I1129:I1130"/>
    <mergeCell ref="I453:I454"/>
    <mergeCell ref="I188:I189"/>
    <mergeCell ref="I61:I62"/>
    <mergeCell ref="I260:I261"/>
    <mergeCell ref="I86:I87"/>
    <mergeCell ref="I98:I99"/>
    <mergeCell ref="K98:K99"/>
    <mergeCell ref="J348:J349"/>
    <mergeCell ref="K348:K349"/>
    <mergeCell ref="J602:J603"/>
    <mergeCell ref="K602:K603"/>
    <mergeCell ref="I1005:I1006"/>
    <mergeCell ref="I832:I833"/>
    <mergeCell ref="I1034:I1035"/>
    <mergeCell ref="I1103:I1104"/>
    <mergeCell ref="I956:I957"/>
    <mergeCell ref="I602:I603"/>
    <mergeCell ref="I348:I349"/>
    <mergeCell ref="I373:I374"/>
    <mergeCell ref="K1005:K1006"/>
    <mergeCell ref="G188:G189"/>
    <mergeCell ref="H188:H189"/>
    <mergeCell ref="A98:A99"/>
    <mergeCell ref="B98:B99"/>
    <mergeCell ref="C98:C99"/>
    <mergeCell ref="D98:E98"/>
    <mergeCell ref="G98:G99"/>
    <mergeCell ref="H98:H99"/>
    <mergeCell ref="F188:F189"/>
    <mergeCell ref="F98:F99"/>
    <mergeCell ref="A188:A189"/>
    <mergeCell ref="B188:B189"/>
    <mergeCell ref="C188:C189"/>
    <mergeCell ref="D188:E188"/>
    <mergeCell ref="G348:G349"/>
    <mergeCell ref="H348:H349"/>
    <mergeCell ref="A260:A261"/>
    <mergeCell ref="B260:B261"/>
    <mergeCell ref="C260:C261"/>
    <mergeCell ref="D260:E260"/>
    <mergeCell ref="G260:G261"/>
    <mergeCell ref="H260:H261"/>
    <mergeCell ref="F348:F349"/>
    <mergeCell ref="F260:F261"/>
    <mergeCell ref="A348:A349"/>
    <mergeCell ref="B348:B349"/>
    <mergeCell ref="C348:C349"/>
    <mergeCell ref="D348:E348"/>
    <mergeCell ref="C453:C454"/>
    <mergeCell ref="D453:E453"/>
    <mergeCell ref="G453:G454"/>
    <mergeCell ref="H453:H454"/>
    <mergeCell ref="A373:A374"/>
    <mergeCell ref="B373:B374"/>
    <mergeCell ref="C373:C374"/>
    <mergeCell ref="D373:E373"/>
    <mergeCell ref="G373:G374"/>
    <mergeCell ref="H373:H374"/>
    <mergeCell ref="F453:F454"/>
    <mergeCell ref="F373:F374"/>
    <mergeCell ref="A453:A454"/>
    <mergeCell ref="B453:B454"/>
    <mergeCell ref="F956:F957"/>
    <mergeCell ref="J956:J957"/>
    <mergeCell ref="A832:A833"/>
    <mergeCell ref="B832:B833"/>
    <mergeCell ref="C832:C833"/>
    <mergeCell ref="D832:E832"/>
    <mergeCell ref="G832:G833"/>
    <mergeCell ref="H832:H833"/>
    <mergeCell ref="A602:A603"/>
    <mergeCell ref="B602:B603"/>
    <mergeCell ref="C602:C603"/>
    <mergeCell ref="D602:E602"/>
    <mergeCell ref="G602:G603"/>
    <mergeCell ref="H602:H603"/>
    <mergeCell ref="F832:F833"/>
    <mergeCell ref="F602:F603"/>
    <mergeCell ref="B1034:B1035"/>
    <mergeCell ref="C1034:C1035"/>
    <mergeCell ref="D1034:E1034"/>
    <mergeCell ref="G1034:G1035"/>
    <mergeCell ref="H1034:H1035"/>
    <mergeCell ref="A1005:A1006"/>
    <mergeCell ref="B1005:B1006"/>
    <mergeCell ref="C1005:C1006"/>
    <mergeCell ref="D1005:E1005"/>
    <mergeCell ref="G1005:G1006"/>
    <mergeCell ref="H1005:H1006"/>
    <mergeCell ref="F1034:F1035"/>
    <mergeCell ref="F1005:F1006"/>
    <mergeCell ref="J260:J261"/>
    <mergeCell ref="K260:K261"/>
    <mergeCell ref="A1129:A1130"/>
    <mergeCell ref="B1129:B1130"/>
    <mergeCell ref="C1129:C1130"/>
    <mergeCell ref="D1129:E1129"/>
    <mergeCell ref="G1129:G1130"/>
    <mergeCell ref="H1129:H1130"/>
    <mergeCell ref="A1103:A1104"/>
    <mergeCell ref="B1103:B1104"/>
    <mergeCell ref="C1103:C1104"/>
    <mergeCell ref="D1103:E1103"/>
    <mergeCell ref="G1103:G1104"/>
    <mergeCell ref="H1103:H1104"/>
    <mergeCell ref="F1129:F1130"/>
    <mergeCell ref="F1103:F1104"/>
    <mergeCell ref="A956:A957"/>
    <mergeCell ref="B956:B957"/>
    <mergeCell ref="C956:C957"/>
    <mergeCell ref="D956:E956"/>
    <mergeCell ref="J1005:J1006"/>
    <mergeCell ref="G956:G957"/>
    <mergeCell ref="H956:H957"/>
    <mergeCell ref="A1034:A1035"/>
    <mergeCell ref="J1103:J1104"/>
    <mergeCell ref="K1103:K1104"/>
    <mergeCell ref="J373:J374"/>
    <mergeCell ref="K373:K374"/>
    <mergeCell ref="J1129:J1130"/>
    <mergeCell ref="K1129:K1130"/>
    <mergeCell ref="A2:K2"/>
    <mergeCell ref="A3:K3"/>
    <mergeCell ref="K956:K957"/>
    <mergeCell ref="J1034:J1035"/>
    <mergeCell ref="K1034:K1035"/>
    <mergeCell ref="J453:J454"/>
    <mergeCell ref="K453:K454"/>
    <mergeCell ref="J832:J833"/>
    <mergeCell ref="K832:K833"/>
    <mergeCell ref="J86:J87"/>
    <mergeCell ref="K86:K87"/>
    <mergeCell ref="J71:J72"/>
    <mergeCell ref="K71:K72"/>
    <mergeCell ref="J61:J62"/>
    <mergeCell ref="K61:K62"/>
    <mergeCell ref="J188:J189"/>
    <mergeCell ref="K188:K189"/>
    <mergeCell ref="J98:J99"/>
  </mergeCells>
  <hyperlinks>
    <hyperlink ref="C588" r:id="rId1" display="http://www.chemspider.com/Chemical-Structure.6097.html"/>
    <hyperlink ref="C569" r:id="rId2" display="https://en.wikipedia.org/wiki/Ammonia"/>
    <hyperlink ref="C560" r:id="rId3" display="https://en.wikipedia.org/wiki/Iron(III)_chloride"/>
    <hyperlink ref="C550" r:id="rId4" display="https://www.sigmaaldrich.com/catalog/search?term=1310-73-2&amp;interface=CAS%20No.&amp;N=0+&amp;mode=partialmax&amp;lang=en&amp;region=US&amp;focus=product"/>
    <hyperlink ref="C549" r:id="rId5" display="https://pubchem.ncbi.nlm.nih.gov/compound/Iodine"/>
    <hyperlink ref="C548" r:id="rId6" display="https://pubchem.ncbi.nlm.nih.gov/compound/Bromine"/>
  </hyperlinks>
  <printOptions horizontalCentered="1"/>
  <pageMargins left="0.19685039370078741" right="0.19685039370078741" top="0.51181102362204722" bottom="0.23622047244094491" header="0.31496062992125984" footer="0.31496062992125984"/>
  <pageSetup paperSize="9" scale="98"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9"/>
  <sheetViews>
    <sheetView zoomScale="90" zoomScaleNormal="90" workbookViewId="0">
      <selection activeCell="L6" sqref="L6"/>
    </sheetView>
  </sheetViews>
  <sheetFormatPr defaultColWidth="8.625" defaultRowHeight="15" x14ac:dyDescent="0.25"/>
  <cols>
    <col min="1" max="1" width="5.125" style="26" customWidth="1"/>
    <col min="2" max="2" width="23.375" style="37" customWidth="1"/>
    <col min="3" max="3" width="37.125" style="26" customWidth="1"/>
    <col min="4" max="5" width="6.125" style="42" customWidth="1"/>
    <col min="6" max="6" width="8.125" style="42" customWidth="1"/>
    <col min="7" max="7" width="12.375" style="42" customWidth="1"/>
    <col min="8" max="8" width="12" style="42" customWidth="1"/>
    <col min="9" max="9" width="8.625" style="461"/>
    <col min="10" max="10" width="8.625" style="329"/>
    <col min="11" max="11" width="8.625" style="461"/>
    <col min="12" max="16384" width="8.625" style="26"/>
  </cols>
  <sheetData>
    <row r="1" spans="1:14" x14ac:dyDescent="0.25">
      <c r="K1" s="494" t="s">
        <v>3208</v>
      </c>
    </row>
    <row r="2" spans="1:14" ht="15.75" x14ac:dyDescent="0.25">
      <c r="A2" s="467" t="s">
        <v>3194</v>
      </c>
      <c r="B2" s="467"/>
      <c r="C2" s="467"/>
      <c r="D2" s="467"/>
      <c r="E2" s="467"/>
      <c r="F2" s="467"/>
      <c r="G2" s="467"/>
      <c r="H2" s="467"/>
      <c r="I2" s="467"/>
      <c r="J2" s="467"/>
      <c r="K2" s="467"/>
    </row>
    <row r="3" spans="1:14" ht="15.75" x14ac:dyDescent="0.25">
      <c r="A3" s="467" t="s">
        <v>3202</v>
      </c>
      <c r="B3" s="467"/>
      <c r="C3" s="467"/>
      <c r="D3" s="467"/>
      <c r="E3" s="467"/>
      <c r="F3" s="467"/>
      <c r="G3" s="467"/>
      <c r="H3" s="467"/>
      <c r="I3" s="467"/>
      <c r="J3" s="467"/>
      <c r="K3" s="467"/>
    </row>
    <row r="4" spans="1:14" ht="15.75" x14ac:dyDescent="0.25">
      <c r="A4" s="468" t="str">
        <f>MN!A4</f>
        <v>(Kèm theo Công văn số 2298/SGDĐT-KHTC ngày 07/12/2021 của Sở GD&amp;ĐT)</v>
      </c>
      <c r="B4" s="468"/>
      <c r="C4" s="468"/>
      <c r="D4" s="468"/>
      <c r="E4" s="468"/>
      <c r="F4" s="468"/>
      <c r="G4" s="468"/>
      <c r="H4" s="468"/>
      <c r="I4" s="468"/>
      <c r="J4" s="468"/>
      <c r="K4" s="468"/>
    </row>
    <row r="5" spans="1:14" ht="15.75" x14ac:dyDescent="0.25">
      <c r="A5" s="466"/>
      <c r="B5" s="466"/>
      <c r="C5" s="466"/>
      <c r="D5" s="466"/>
      <c r="E5" s="466"/>
      <c r="F5" s="466"/>
      <c r="G5" s="466"/>
      <c r="H5" s="466"/>
      <c r="I5" s="466"/>
      <c r="J5" s="466"/>
      <c r="K5" s="466"/>
    </row>
    <row r="6" spans="1:14" ht="14.1" customHeight="1" x14ac:dyDescent="0.25">
      <c r="A6" s="437" t="s">
        <v>3201</v>
      </c>
    </row>
    <row r="7" spans="1:14" ht="14.1" customHeight="1" x14ac:dyDescent="0.25">
      <c r="A7" s="437"/>
    </row>
    <row r="8" spans="1:14" x14ac:dyDescent="0.25">
      <c r="A8" s="330" t="s">
        <v>2734</v>
      </c>
      <c r="B8" s="331"/>
      <c r="C8" s="332"/>
      <c r="D8" s="333"/>
      <c r="E8" s="333"/>
      <c r="F8" s="333"/>
      <c r="G8" s="333"/>
      <c r="H8" s="333"/>
      <c r="I8" s="462"/>
      <c r="J8" s="334"/>
      <c r="K8" s="462"/>
    </row>
    <row r="9" spans="1:14" s="424" customFormat="1" ht="30" customHeight="1" x14ac:dyDescent="0.25">
      <c r="A9" s="487" t="s">
        <v>0</v>
      </c>
      <c r="B9" s="487" t="s">
        <v>20</v>
      </c>
      <c r="C9" s="487" t="s">
        <v>1</v>
      </c>
      <c r="D9" s="491" t="s">
        <v>2</v>
      </c>
      <c r="E9" s="492"/>
      <c r="F9" s="487" t="s">
        <v>37</v>
      </c>
      <c r="G9" s="487" t="s">
        <v>38</v>
      </c>
      <c r="H9" s="487" t="s">
        <v>3</v>
      </c>
      <c r="I9" s="489" t="s">
        <v>3193</v>
      </c>
      <c r="J9" s="487" t="s">
        <v>3189</v>
      </c>
      <c r="K9" s="489" t="s">
        <v>3190</v>
      </c>
    </row>
    <row r="10" spans="1:14" s="424" customFormat="1" ht="30" customHeight="1" x14ac:dyDescent="0.25">
      <c r="A10" s="488"/>
      <c r="B10" s="488"/>
      <c r="C10" s="488"/>
      <c r="D10" s="425" t="s">
        <v>39</v>
      </c>
      <c r="E10" s="425" t="s">
        <v>4</v>
      </c>
      <c r="F10" s="488"/>
      <c r="G10" s="488"/>
      <c r="H10" s="488"/>
      <c r="I10" s="490"/>
      <c r="J10" s="488"/>
      <c r="K10" s="490"/>
    </row>
    <row r="11" spans="1:14" x14ac:dyDescent="0.25">
      <c r="A11" s="38" t="s">
        <v>40</v>
      </c>
      <c r="B11" s="347" t="s">
        <v>162</v>
      </c>
      <c r="C11" s="8"/>
      <c r="D11" s="108"/>
      <c r="E11" s="108"/>
      <c r="F11" s="108"/>
      <c r="G11" s="108"/>
      <c r="H11" s="107"/>
      <c r="I11" s="460"/>
      <c r="J11" s="318"/>
      <c r="K11" s="460"/>
    </row>
    <row r="12" spans="1:14" x14ac:dyDescent="0.25">
      <c r="A12" s="94"/>
      <c r="B12" s="64" t="s">
        <v>1783</v>
      </c>
      <c r="C12" s="10"/>
      <c r="D12" s="109"/>
      <c r="E12" s="109"/>
      <c r="F12" s="109"/>
      <c r="G12" s="109"/>
      <c r="H12" s="112"/>
      <c r="I12" s="460"/>
      <c r="J12" s="318"/>
      <c r="K12" s="460"/>
    </row>
    <row r="13" spans="1:14" ht="45" x14ac:dyDescent="0.25">
      <c r="A13" s="12">
        <v>1</v>
      </c>
      <c r="B13" s="65" t="s">
        <v>1784</v>
      </c>
      <c r="C13" s="11" t="s">
        <v>1785</v>
      </c>
      <c r="D13" s="57" t="s">
        <v>28</v>
      </c>
      <c r="E13" s="57"/>
      <c r="F13" s="57" t="s">
        <v>350</v>
      </c>
      <c r="G13" s="57" t="s">
        <v>1598</v>
      </c>
      <c r="H13" s="57" t="s">
        <v>1786</v>
      </c>
      <c r="I13" s="460">
        <f>1/45</f>
        <v>2.2222222222222223E-2</v>
      </c>
      <c r="J13" s="318">
        <v>5</v>
      </c>
      <c r="K13" s="460">
        <f>I13/J13</f>
        <v>4.4444444444444444E-3</v>
      </c>
      <c r="N13" s="495"/>
    </row>
    <row r="14" spans="1:14" ht="30" x14ac:dyDescent="0.25">
      <c r="A14" s="12">
        <v>2</v>
      </c>
      <c r="B14" s="65" t="s">
        <v>1787</v>
      </c>
      <c r="C14" s="11" t="s">
        <v>1788</v>
      </c>
      <c r="D14" s="57" t="s">
        <v>28</v>
      </c>
      <c r="E14" s="55"/>
      <c r="F14" s="57" t="s">
        <v>350</v>
      </c>
      <c r="G14" s="15" t="s">
        <v>919</v>
      </c>
      <c r="H14" s="57" t="s">
        <v>1786</v>
      </c>
      <c r="I14" s="460">
        <f t="shared" ref="I14:I37" si="0">1/45</f>
        <v>2.2222222222222223E-2</v>
      </c>
      <c r="J14" s="318">
        <v>5</v>
      </c>
      <c r="K14" s="460">
        <f t="shared" ref="K14:K37" si="1">I14/J14</f>
        <v>4.4444444444444444E-3</v>
      </c>
    </row>
    <row r="15" spans="1:14" x14ac:dyDescent="0.25">
      <c r="A15" s="38" t="s">
        <v>50</v>
      </c>
      <c r="B15" s="347" t="s">
        <v>1789</v>
      </c>
      <c r="C15" s="8"/>
      <c r="D15" s="108"/>
      <c r="E15" s="108"/>
      <c r="F15" s="108"/>
      <c r="G15" s="108"/>
      <c r="H15" s="107"/>
      <c r="I15" s="460"/>
      <c r="J15" s="318"/>
      <c r="K15" s="460"/>
    </row>
    <row r="16" spans="1:14" ht="30" x14ac:dyDescent="0.25">
      <c r="A16" s="21">
        <v>1</v>
      </c>
      <c r="B16" s="70"/>
      <c r="C16" s="11" t="s">
        <v>425</v>
      </c>
      <c r="D16" s="55"/>
      <c r="E16" s="3"/>
      <c r="F16" s="3"/>
      <c r="G16" s="103"/>
      <c r="H16" s="103" t="s">
        <v>1790</v>
      </c>
      <c r="I16" s="460">
        <f t="shared" si="0"/>
        <v>2.2222222222222223E-2</v>
      </c>
      <c r="J16" s="318">
        <v>5</v>
      </c>
      <c r="K16" s="460">
        <f t="shared" si="1"/>
        <v>4.4444444444444444E-3</v>
      </c>
    </row>
    <row r="17" spans="1:11" ht="30" x14ac:dyDescent="0.25">
      <c r="A17" s="12">
        <v>2</v>
      </c>
      <c r="B17" s="65" t="s">
        <v>1791</v>
      </c>
      <c r="C17" s="11" t="s">
        <v>1792</v>
      </c>
      <c r="D17" s="57" t="s">
        <v>28</v>
      </c>
      <c r="E17" s="119"/>
      <c r="F17" s="57" t="s">
        <v>1753</v>
      </c>
      <c r="G17" s="15" t="s">
        <v>2795</v>
      </c>
      <c r="H17" s="57" t="s">
        <v>1786</v>
      </c>
      <c r="I17" s="460">
        <f t="shared" si="0"/>
        <v>2.2222222222222223E-2</v>
      </c>
      <c r="J17" s="318">
        <v>5</v>
      </c>
      <c r="K17" s="460">
        <f t="shared" si="1"/>
        <v>4.4444444444444444E-3</v>
      </c>
    </row>
    <row r="18" spans="1:11" ht="30" x14ac:dyDescent="0.25">
      <c r="A18" s="13"/>
      <c r="B18" s="66"/>
      <c r="C18" s="11" t="s">
        <v>1794</v>
      </c>
      <c r="D18" s="57" t="s">
        <v>28</v>
      </c>
      <c r="E18" s="55"/>
      <c r="F18" s="57" t="s">
        <v>1753</v>
      </c>
      <c r="G18" s="15" t="s">
        <v>939</v>
      </c>
      <c r="H18" s="57" t="s">
        <v>1786</v>
      </c>
      <c r="I18" s="460">
        <f t="shared" si="0"/>
        <v>2.2222222222222223E-2</v>
      </c>
      <c r="J18" s="318">
        <v>5</v>
      </c>
      <c r="K18" s="460">
        <f t="shared" si="1"/>
        <v>4.4444444444444444E-3</v>
      </c>
    </row>
    <row r="19" spans="1:11" ht="30" x14ac:dyDescent="0.25">
      <c r="A19" s="13"/>
      <c r="B19" s="66"/>
      <c r="C19" s="11" t="s">
        <v>1795</v>
      </c>
      <c r="D19" s="57" t="s">
        <v>28</v>
      </c>
      <c r="E19" s="55"/>
      <c r="F19" s="57" t="s">
        <v>1753</v>
      </c>
      <c r="G19" s="15" t="s">
        <v>939</v>
      </c>
      <c r="H19" s="57" t="s">
        <v>1786</v>
      </c>
      <c r="I19" s="460">
        <f t="shared" si="0"/>
        <v>2.2222222222222223E-2</v>
      </c>
      <c r="J19" s="318">
        <v>5</v>
      </c>
      <c r="K19" s="460">
        <f t="shared" si="1"/>
        <v>4.4444444444444444E-3</v>
      </c>
    </row>
    <row r="20" spans="1:11" ht="30" x14ac:dyDescent="0.25">
      <c r="A20" s="12">
        <v>3</v>
      </c>
      <c r="B20" s="65" t="s">
        <v>1796</v>
      </c>
      <c r="C20" s="11" t="s">
        <v>1797</v>
      </c>
      <c r="D20" s="57" t="s">
        <v>28</v>
      </c>
      <c r="E20" s="55"/>
      <c r="F20" s="57" t="s">
        <v>1753</v>
      </c>
      <c r="G20" s="15" t="s">
        <v>939</v>
      </c>
      <c r="H20" s="57" t="s">
        <v>1798</v>
      </c>
      <c r="I20" s="460">
        <f t="shared" si="0"/>
        <v>2.2222222222222223E-2</v>
      </c>
      <c r="J20" s="318">
        <v>5</v>
      </c>
      <c r="K20" s="460">
        <f t="shared" si="1"/>
        <v>4.4444444444444444E-3</v>
      </c>
    </row>
    <row r="21" spans="1:11" ht="30" x14ac:dyDescent="0.25">
      <c r="A21" s="13"/>
      <c r="B21" s="66"/>
      <c r="C21" s="11" t="s">
        <v>1799</v>
      </c>
      <c r="D21" s="57" t="s">
        <v>28</v>
      </c>
      <c r="E21" s="103"/>
      <c r="F21" s="57" t="s">
        <v>1753</v>
      </c>
      <c r="G21" s="15" t="s">
        <v>939</v>
      </c>
      <c r="H21" s="57" t="s">
        <v>1798</v>
      </c>
      <c r="I21" s="460">
        <f t="shared" si="0"/>
        <v>2.2222222222222223E-2</v>
      </c>
      <c r="J21" s="318">
        <v>5</v>
      </c>
      <c r="K21" s="460">
        <f t="shared" si="1"/>
        <v>4.4444444444444444E-3</v>
      </c>
    </row>
    <row r="22" spans="1:11" ht="30" x14ac:dyDescent="0.25">
      <c r="A22" s="13"/>
      <c r="B22" s="66"/>
      <c r="C22" s="11" t="s">
        <v>1800</v>
      </c>
      <c r="D22" s="57" t="s">
        <v>28</v>
      </c>
      <c r="E22" s="103"/>
      <c r="F22" s="57" t="s">
        <v>1753</v>
      </c>
      <c r="G22" s="15" t="s">
        <v>939</v>
      </c>
      <c r="H22" s="57" t="s">
        <v>1798</v>
      </c>
      <c r="I22" s="460">
        <f t="shared" si="0"/>
        <v>2.2222222222222223E-2</v>
      </c>
      <c r="J22" s="318">
        <v>5</v>
      </c>
      <c r="K22" s="460">
        <f t="shared" si="1"/>
        <v>4.4444444444444444E-3</v>
      </c>
    </row>
    <row r="23" spans="1:11" ht="30" x14ac:dyDescent="0.25">
      <c r="A23" s="12">
        <v>4</v>
      </c>
      <c r="B23" s="65" t="s">
        <v>1801</v>
      </c>
      <c r="C23" s="11" t="s">
        <v>1802</v>
      </c>
      <c r="D23" s="57" t="s">
        <v>28</v>
      </c>
      <c r="E23" s="103"/>
      <c r="F23" s="57" t="s">
        <v>1753</v>
      </c>
      <c r="G23" s="15" t="s">
        <v>939</v>
      </c>
      <c r="H23" s="103"/>
      <c r="I23" s="460">
        <f t="shared" si="0"/>
        <v>2.2222222222222223E-2</v>
      </c>
      <c r="J23" s="318">
        <v>5</v>
      </c>
      <c r="K23" s="460">
        <f t="shared" si="1"/>
        <v>4.4444444444444444E-3</v>
      </c>
    </row>
    <row r="24" spans="1:11" ht="30" x14ac:dyDescent="0.25">
      <c r="A24" s="13"/>
      <c r="B24" s="66"/>
      <c r="C24" s="11" t="s">
        <v>1803</v>
      </c>
      <c r="D24" s="57" t="s">
        <v>28</v>
      </c>
      <c r="E24" s="103"/>
      <c r="F24" s="57" t="s">
        <v>1753</v>
      </c>
      <c r="G24" s="15" t="s">
        <v>939</v>
      </c>
      <c r="H24" s="103"/>
      <c r="I24" s="460">
        <f t="shared" si="0"/>
        <v>2.2222222222222223E-2</v>
      </c>
      <c r="J24" s="318">
        <v>5</v>
      </c>
      <c r="K24" s="460">
        <f t="shared" si="1"/>
        <v>4.4444444444444444E-3</v>
      </c>
    </row>
    <row r="25" spans="1:11" ht="45" x14ac:dyDescent="0.25">
      <c r="A25" s="12">
        <v>5</v>
      </c>
      <c r="B25" s="65" t="s">
        <v>1804</v>
      </c>
      <c r="C25" s="11" t="s">
        <v>2735</v>
      </c>
      <c r="D25" s="57" t="s">
        <v>28</v>
      </c>
      <c r="E25" s="103"/>
      <c r="F25" s="57" t="s">
        <v>1753</v>
      </c>
      <c r="G25" s="15" t="s">
        <v>939</v>
      </c>
      <c r="H25" s="57" t="s">
        <v>1805</v>
      </c>
      <c r="I25" s="460">
        <f t="shared" si="0"/>
        <v>2.2222222222222223E-2</v>
      </c>
      <c r="J25" s="318">
        <v>5</v>
      </c>
      <c r="K25" s="460">
        <f t="shared" si="1"/>
        <v>4.4444444444444444E-3</v>
      </c>
    </row>
    <row r="26" spans="1:11" ht="30" x14ac:dyDescent="0.25">
      <c r="A26" s="12">
        <v>6</v>
      </c>
      <c r="B26" s="67" t="s">
        <v>1806</v>
      </c>
      <c r="C26" s="11" t="s">
        <v>1807</v>
      </c>
      <c r="D26" s="57" t="s">
        <v>28</v>
      </c>
      <c r="E26" s="103"/>
      <c r="F26" s="57" t="s">
        <v>1753</v>
      </c>
      <c r="G26" s="15" t="s">
        <v>939</v>
      </c>
      <c r="H26" s="103"/>
      <c r="I26" s="460">
        <f t="shared" si="0"/>
        <v>2.2222222222222223E-2</v>
      </c>
      <c r="J26" s="318">
        <v>5</v>
      </c>
      <c r="K26" s="460">
        <f t="shared" si="1"/>
        <v>4.4444444444444444E-3</v>
      </c>
    </row>
    <row r="27" spans="1:11" ht="30" x14ac:dyDescent="0.25">
      <c r="A27" s="12">
        <v>7</v>
      </c>
      <c r="B27" s="67" t="s">
        <v>1808</v>
      </c>
      <c r="C27" s="11" t="s">
        <v>1809</v>
      </c>
      <c r="D27" s="57" t="s">
        <v>28</v>
      </c>
      <c r="E27" s="103"/>
      <c r="F27" s="57" t="s">
        <v>1753</v>
      </c>
      <c r="G27" s="15" t="s">
        <v>939</v>
      </c>
      <c r="H27" s="103"/>
      <c r="I27" s="460">
        <f t="shared" si="0"/>
        <v>2.2222222222222223E-2</v>
      </c>
      <c r="J27" s="318">
        <v>5</v>
      </c>
      <c r="K27" s="460">
        <f t="shared" si="1"/>
        <v>4.4444444444444444E-3</v>
      </c>
    </row>
    <row r="28" spans="1:11" ht="30" x14ac:dyDescent="0.25">
      <c r="A28" s="12">
        <v>8</v>
      </c>
      <c r="B28" s="67" t="s">
        <v>1810</v>
      </c>
      <c r="C28" s="11" t="s">
        <v>1811</v>
      </c>
      <c r="D28" s="57" t="s">
        <v>28</v>
      </c>
      <c r="E28" s="103"/>
      <c r="F28" s="57" t="s">
        <v>1753</v>
      </c>
      <c r="G28" s="15" t="s">
        <v>939</v>
      </c>
      <c r="H28" s="103"/>
      <c r="I28" s="460">
        <f t="shared" si="0"/>
        <v>2.2222222222222223E-2</v>
      </c>
      <c r="J28" s="318">
        <v>5</v>
      </c>
      <c r="K28" s="460">
        <f t="shared" si="1"/>
        <v>4.4444444444444444E-3</v>
      </c>
    </row>
    <row r="29" spans="1:11" ht="30" x14ac:dyDescent="0.25">
      <c r="A29" s="12">
        <v>9</v>
      </c>
      <c r="B29" s="65" t="s">
        <v>764</v>
      </c>
      <c r="C29" s="11" t="s">
        <v>1812</v>
      </c>
      <c r="D29" s="57" t="s">
        <v>28</v>
      </c>
      <c r="E29" s="103"/>
      <c r="F29" s="57" t="s">
        <v>1753</v>
      </c>
      <c r="G29" s="15" t="s">
        <v>939</v>
      </c>
      <c r="H29" s="103"/>
      <c r="I29" s="460">
        <f t="shared" si="0"/>
        <v>2.2222222222222223E-2</v>
      </c>
      <c r="J29" s="318">
        <v>5</v>
      </c>
      <c r="K29" s="460">
        <f t="shared" si="1"/>
        <v>4.4444444444444444E-3</v>
      </c>
    </row>
    <row r="30" spans="1:11" ht="30" x14ac:dyDescent="0.25">
      <c r="A30" s="12">
        <v>10</v>
      </c>
      <c r="B30" s="65" t="s">
        <v>1813</v>
      </c>
      <c r="C30" s="11" t="s">
        <v>1814</v>
      </c>
      <c r="D30" s="57" t="s">
        <v>28</v>
      </c>
      <c r="E30" s="103"/>
      <c r="F30" s="57" t="s">
        <v>1753</v>
      </c>
      <c r="G30" s="15" t="s">
        <v>1793</v>
      </c>
      <c r="H30" s="103"/>
      <c r="I30" s="460">
        <f t="shared" si="0"/>
        <v>2.2222222222222223E-2</v>
      </c>
      <c r="J30" s="318">
        <v>5</v>
      </c>
      <c r="K30" s="460">
        <f t="shared" si="1"/>
        <v>4.4444444444444444E-3</v>
      </c>
    </row>
    <row r="31" spans="1:11" ht="30" x14ac:dyDescent="0.25">
      <c r="A31" s="12">
        <v>11</v>
      </c>
      <c r="B31" s="65" t="s">
        <v>769</v>
      </c>
      <c r="C31" s="11" t="s">
        <v>1815</v>
      </c>
      <c r="D31" s="57" t="s">
        <v>28</v>
      </c>
      <c r="E31" s="103"/>
      <c r="F31" s="57" t="s">
        <v>1753</v>
      </c>
      <c r="G31" s="15" t="s">
        <v>939</v>
      </c>
      <c r="H31" s="103"/>
      <c r="I31" s="460">
        <f t="shared" si="0"/>
        <v>2.2222222222222223E-2</v>
      </c>
      <c r="J31" s="318">
        <v>5</v>
      </c>
      <c r="K31" s="460">
        <f t="shared" si="1"/>
        <v>4.4444444444444444E-3</v>
      </c>
    </row>
    <row r="32" spans="1:11" ht="30" x14ac:dyDescent="0.25">
      <c r="A32" s="12">
        <v>12</v>
      </c>
      <c r="B32" s="65" t="s">
        <v>1816</v>
      </c>
      <c r="C32" s="11" t="s">
        <v>1817</v>
      </c>
      <c r="D32" s="57" t="s">
        <v>28</v>
      </c>
      <c r="E32" s="103"/>
      <c r="F32" s="57" t="s">
        <v>1753</v>
      </c>
      <c r="G32" s="15" t="s">
        <v>939</v>
      </c>
      <c r="H32" s="103"/>
      <c r="I32" s="460">
        <f t="shared" si="0"/>
        <v>2.2222222222222223E-2</v>
      </c>
      <c r="J32" s="318">
        <v>5</v>
      </c>
      <c r="K32" s="460">
        <f t="shared" si="1"/>
        <v>4.4444444444444444E-3</v>
      </c>
    </row>
    <row r="33" spans="1:11" ht="45" x14ac:dyDescent="0.25">
      <c r="A33" s="12">
        <v>13</v>
      </c>
      <c r="B33" s="65" t="s">
        <v>770</v>
      </c>
      <c r="C33" s="11" t="s">
        <v>1818</v>
      </c>
      <c r="D33" s="57" t="s">
        <v>28</v>
      </c>
      <c r="E33" s="103"/>
      <c r="F33" s="57" t="s">
        <v>1753</v>
      </c>
      <c r="G33" s="15" t="s">
        <v>939</v>
      </c>
      <c r="H33" s="103"/>
      <c r="I33" s="460">
        <f t="shared" si="0"/>
        <v>2.2222222222222223E-2</v>
      </c>
      <c r="J33" s="318">
        <v>5</v>
      </c>
      <c r="K33" s="460">
        <f t="shared" si="1"/>
        <v>4.4444444444444444E-3</v>
      </c>
    </row>
    <row r="34" spans="1:11" ht="45" x14ac:dyDescent="0.25">
      <c r="A34" s="12">
        <v>14</v>
      </c>
      <c r="B34" s="67" t="s">
        <v>1819</v>
      </c>
      <c r="C34" s="11" t="s">
        <v>772</v>
      </c>
      <c r="D34" s="57" t="s">
        <v>28</v>
      </c>
      <c r="E34" s="103"/>
      <c r="F34" s="57" t="s">
        <v>1753</v>
      </c>
      <c r="G34" s="15" t="s">
        <v>939</v>
      </c>
      <c r="H34" s="103"/>
      <c r="I34" s="460">
        <f t="shared" si="0"/>
        <v>2.2222222222222223E-2</v>
      </c>
      <c r="J34" s="318">
        <v>5</v>
      </c>
      <c r="K34" s="460">
        <f t="shared" si="1"/>
        <v>4.4444444444444444E-3</v>
      </c>
    </row>
    <row r="35" spans="1:11" ht="30" x14ac:dyDescent="0.25">
      <c r="A35" s="12">
        <v>15</v>
      </c>
      <c r="B35" s="67" t="s">
        <v>1820</v>
      </c>
      <c r="C35" s="11" t="s">
        <v>1821</v>
      </c>
      <c r="D35" s="57" t="s">
        <v>28</v>
      </c>
      <c r="E35" s="103"/>
      <c r="F35" s="57" t="s">
        <v>1753</v>
      </c>
      <c r="G35" s="15" t="s">
        <v>939</v>
      </c>
      <c r="H35" s="103"/>
      <c r="I35" s="460">
        <f t="shared" si="0"/>
        <v>2.2222222222222223E-2</v>
      </c>
      <c r="J35" s="318">
        <v>5</v>
      </c>
      <c r="K35" s="460">
        <f t="shared" si="1"/>
        <v>4.4444444444444444E-3</v>
      </c>
    </row>
    <row r="36" spans="1:11" ht="30" x14ac:dyDescent="0.25">
      <c r="A36" s="12">
        <v>16</v>
      </c>
      <c r="B36" s="65" t="s">
        <v>1822</v>
      </c>
      <c r="C36" s="11" t="s">
        <v>1823</v>
      </c>
      <c r="D36" s="57" t="s">
        <v>28</v>
      </c>
      <c r="E36" s="103"/>
      <c r="F36" s="57" t="s">
        <v>1753</v>
      </c>
      <c r="G36" s="15" t="s">
        <v>939</v>
      </c>
      <c r="H36" s="103"/>
      <c r="I36" s="460">
        <f t="shared" si="0"/>
        <v>2.2222222222222223E-2</v>
      </c>
      <c r="J36" s="318">
        <v>5</v>
      </c>
      <c r="K36" s="460">
        <f t="shared" si="1"/>
        <v>4.4444444444444444E-3</v>
      </c>
    </row>
    <row r="37" spans="1:11" ht="30" x14ac:dyDescent="0.25">
      <c r="A37" s="50">
        <v>17</v>
      </c>
      <c r="B37" s="68" t="s">
        <v>1824</v>
      </c>
      <c r="C37" s="14" t="s">
        <v>1825</v>
      </c>
      <c r="D37" s="15" t="s">
        <v>28</v>
      </c>
      <c r="E37" s="9"/>
      <c r="F37" s="15" t="s">
        <v>1753</v>
      </c>
      <c r="G37" s="15" t="s">
        <v>939</v>
      </c>
      <c r="H37" s="9"/>
      <c r="I37" s="460">
        <f t="shared" si="0"/>
        <v>2.2222222222222223E-2</v>
      </c>
      <c r="J37" s="318">
        <v>5</v>
      </c>
      <c r="K37" s="460">
        <f t="shared" si="1"/>
        <v>4.4444444444444444E-3</v>
      </c>
    </row>
    <row r="38" spans="1:11" x14ac:dyDescent="0.25">
      <c r="A38" s="335"/>
      <c r="B38" s="336"/>
      <c r="C38" s="335"/>
      <c r="D38" s="337"/>
      <c r="E38" s="337"/>
      <c r="F38" s="337"/>
      <c r="G38" s="337"/>
      <c r="H38" s="337"/>
      <c r="I38" s="463"/>
      <c r="J38" s="338"/>
      <c r="K38" s="463"/>
    </row>
    <row r="39" spans="1:11" x14ac:dyDescent="0.25">
      <c r="A39" s="330" t="s">
        <v>1826</v>
      </c>
      <c r="B39" s="331"/>
      <c r="C39" s="332"/>
      <c r="D39" s="333"/>
      <c r="E39" s="333"/>
      <c r="F39" s="333"/>
      <c r="G39" s="333"/>
      <c r="H39" s="333"/>
      <c r="I39" s="462"/>
      <c r="J39" s="334"/>
      <c r="K39" s="462"/>
    </row>
    <row r="40" spans="1:11" s="424" customFormat="1" ht="30" customHeight="1" x14ac:dyDescent="0.25">
      <c r="A40" s="487" t="s">
        <v>0</v>
      </c>
      <c r="B40" s="487" t="s">
        <v>20</v>
      </c>
      <c r="C40" s="487" t="s">
        <v>1</v>
      </c>
      <c r="D40" s="491" t="s">
        <v>2</v>
      </c>
      <c r="E40" s="492"/>
      <c r="F40" s="487" t="s">
        <v>37</v>
      </c>
      <c r="G40" s="487" t="s">
        <v>38</v>
      </c>
      <c r="H40" s="487" t="s">
        <v>3</v>
      </c>
      <c r="I40" s="489" t="s">
        <v>3193</v>
      </c>
      <c r="J40" s="487" t="s">
        <v>3189</v>
      </c>
      <c r="K40" s="489" t="s">
        <v>3190</v>
      </c>
    </row>
    <row r="41" spans="1:11" s="424" customFormat="1" ht="30" customHeight="1" x14ac:dyDescent="0.25">
      <c r="A41" s="488"/>
      <c r="B41" s="488"/>
      <c r="C41" s="488"/>
      <c r="D41" s="425" t="s">
        <v>39</v>
      </c>
      <c r="E41" s="425" t="s">
        <v>4</v>
      </c>
      <c r="F41" s="488"/>
      <c r="G41" s="488"/>
      <c r="H41" s="488"/>
      <c r="I41" s="490"/>
      <c r="J41" s="488"/>
      <c r="K41" s="490"/>
    </row>
    <row r="42" spans="1:11" x14ac:dyDescent="0.25">
      <c r="A42" s="95" t="s">
        <v>62</v>
      </c>
      <c r="B42" s="69" t="s">
        <v>21</v>
      </c>
      <c r="C42" s="20"/>
      <c r="D42" s="110"/>
      <c r="E42" s="110"/>
      <c r="F42" s="110"/>
      <c r="G42" s="110"/>
      <c r="H42" s="353"/>
      <c r="I42" s="460"/>
      <c r="J42" s="318"/>
      <c r="K42" s="460"/>
    </row>
    <row r="43" spans="1:11" x14ac:dyDescent="0.25">
      <c r="A43" s="4">
        <v>1</v>
      </c>
      <c r="B43" s="70" t="s">
        <v>63</v>
      </c>
      <c r="C43" s="16" t="s">
        <v>777</v>
      </c>
      <c r="D43" s="103" t="s">
        <v>28</v>
      </c>
      <c r="E43" s="103"/>
      <c r="F43" s="103" t="s">
        <v>13</v>
      </c>
      <c r="G43" s="103" t="s">
        <v>778</v>
      </c>
      <c r="H43" s="103"/>
      <c r="I43" s="460">
        <f>1/45</f>
        <v>2.2222222222222223E-2</v>
      </c>
      <c r="J43" s="318">
        <v>5</v>
      </c>
      <c r="K43" s="460">
        <f t="shared" ref="K43:K56" si="2">I43/J43</f>
        <v>4.4444444444444444E-3</v>
      </c>
    </row>
    <row r="44" spans="1:11" x14ac:dyDescent="0.25">
      <c r="A44" s="95" t="s">
        <v>66</v>
      </c>
      <c r="B44" s="69" t="s">
        <v>23</v>
      </c>
      <c r="C44" s="20"/>
      <c r="D44" s="110"/>
      <c r="E44" s="110"/>
      <c r="F44" s="110"/>
      <c r="G44" s="110"/>
      <c r="H44" s="353"/>
      <c r="I44" s="460"/>
      <c r="J44" s="318"/>
      <c r="K44" s="460"/>
    </row>
    <row r="45" spans="1:11" x14ac:dyDescent="0.25">
      <c r="A45" s="95" t="s">
        <v>40</v>
      </c>
      <c r="B45" s="69" t="s">
        <v>30</v>
      </c>
      <c r="C45" s="20"/>
      <c r="D45" s="110"/>
      <c r="E45" s="110"/>
      <c r="F45" s="110"/>
      <c r="G45" s="110"/>
      <c r="H45" s="353"/>
      <c r="I45" s="460"/>
      <c r="J45" s="318"/>
      <c r="K45" s="460"/>
    </row>
    <row r="46" spans="1:11" x14ac:dyDescent="0.25">
      <c r="A46" s="39">
        <v>1</v>
      </c>
      <c r="B46" s="347" t="s">
        <v>22</v>
      </c>
      <c r="C46" s="8"/>
      <c r="D46" s="108"/>
      <c r="E46" s="108"/>
      <c r="F46" s="108"/>
      <c r="G46" s="108"/>
      <c r="H46" s="107"/>
      <c r="I46" s="460"/>
      <c r="J46" s="318"/>
      <c r="K46" s="460"/>
    </row>
    <row r="47" spans="1:11" ht="30" x14ac:dyDescent="0.25">
      <c r="A47" s="21" t="s">
        <v>67</v>
      </c>
      <c r="B47" s="70" t="s">
        <v>1827</v>
      </c>
      <c r="C47" s="16" t="s">
        <v>1828</v>
      </c>
      <c r="D47" s="103" t="s">
        <v>28</v>
      </c>
      <c r="E47" s="103" t="s">
        <v>28</v>
      </c>
      <c r="F47" s="103" t="s">
        <v>13</v>
      </c>
      <c r="G47" s="103" t="s">
        <v>788</v>
      </c>
      <c r="H47" s="103" t="s">
        <v>1786</v>
      </c>
      <c r="I47" s="460">
        <f>8/45</f>
        <v>0.17777777777777778</v>
      </c>
      <c r="J47" s="318">
        <v>5</v>
      </c>
      <c r="K47" s="460">
        <f t="shared" si="2"/>
        <v>3.5555555555555556E-2</v>
      </c>
    </row>
    <row r="48" spans="1:11" ht="30" x14ac:dyDescent="0.25">
      <c r="A48" s="22"/>
      <c r="B48" s="71"/>
      <c r="C48" s="16" t="s">
        <v>1829</v>
      </c>
      <c r="D48" s="103" t="s">
        <v>28</v>
      </c>
      <c r="E48" s="103" t="s">
        <v>28</v>
      </c>
      <c r="F48" s="103" t="s">
        <v>13</v>
      </c>
      <c r="G48" s="103" t="s">
        <v>788</v>
      </c>
      <c r="H48" s="103" t="s">
        <v>1798</v>
      </c>
      <c r="I48" s="460">
        <f t="shared" ref="I48:I51" si="3">8/45</f>
        <v>0.17777777777777778</v>
      </c>
      <c r="J48" s="318">
        <v>5</v>
      </c>
      <c r="K48" s="460">
        <f t="shared" si="2"/>
        <v>3.5555555555555556E-2</v>
      </c>
    </row>
    <row r="49" spans="1:11" x14ac:dyDescent="0.25">
      <c r="A49" s="95" t="s">
        <v>50</v>
      </c>
      <c r="B49" s="69" t="s">
        <v>24</v>
      </c>
      <c r="C49" s="20"/>
      <c r="D49" s="110"/>
      <c r="E49" s="110"/>
      <c r="F49" s="110"/>
      <c r="G49" s="110"/>
      <c r="H49" s="353"/>
      <c r="I49" s="460"/>
      <c r="J49" s="318"/>
      <c r="K49" s="460"/>
    </row>
    <row r="50" spans="1:11" x14ac:dyDescent="0.25">
      <c r="A50" s="39">
        <v>1</v>
      </c>
      <c r="B50" s="347" t="s">
        <v>27</v>
      </c>
      <c r="C50" s="8"/>
      <c r="D50" s="108"/>
      <c r="E50" s="108"/>
      <c r="F50" s="108"/>
      <c r="G50" s="108"/>
      <c r="H50" s="107"/>
      <c r="I50" s="460"/>
      <c r="J50" s="318"/>
      <c r="K50" s="460"/>
    </row>
    <row r="51" spans="1:11" ht="30" x14ac:dyDescent="0.25">
      <c r="A51" s="21" t="s">
        <v>67</v>
      </c>
      <c r="B51" s="70" t="s">
        <v>781</v>
      </c>
      <c r="C51" s="16" t="s">
        <v>1830</v>
      </c>
      <c r="D51" s="103" t="s">
        <v>28</v>
      </c>
      <c r="E51" s="103" t="s">
        <v>28</v>
      </c>
      <c r="F51" s="103" t="s">
        <v>13</v>
      </c>
      <c r="G51" s="103" t="s">
        <v>788</v>
      </c>
      <c r="H51" s="103" t="s">
        <v>1786</v>
      </c>
      <c r="I51" s="460">
        <f t="shared" si="3"/>
        <v>0.17777777777777778</v>
      </c>
      <c r="J51" s="318">
        <v>5</v>
      </c>
      <c r="K51" s="460">
        <f t="shared" si="2"/>
        <v>3.5555555555555556E-2</v>
      </c>
    </row>
    <row r="52" spans="1:11" x14ac:dyDescent="0.25">
      <c r="A52" s="39" t="s">
        <v>132</v>
      </c>
      <c r="B52" s="347" t="s">
        <v>1831</v>
      </c>
      <c r="C52" s="8"/>
      <c r="D52" s="108"/>
      <c r="E52" s="108"/>
      <c r="F52" s="108"/>
      <c r="G52" s="108"/>
      <c r="H52" s="107"/>
      <c r="I52" s="460"/>
      <c r="J52" s="318"/>
      <c r="K52" s="460"/>
    </row>
    <row r="53" spans="1:11" x14ac:dyDescent="0.25">
      <c r="A53" s="21" t="s">
        <v>103</v>
      </c>
      <c r="B53" s="70" t="s">
        <v>1832</v>
      </c>
      <c r="C53" s="16" t="s">
        <v>1833</v>
      </c>
      <c r="D53" s="103" t="s">
        <v>28</v>
      </c>
      <c r="E53" s="103"/>
      <c r="F53" s="103" t="s">
        <v>13</v>
      </c>
      <c r="G53" s="103" t="s">
        <v>778</v>
      </c>
      <c r="H53" s="123"/>
      <c r="I53" s="460">
        <f t="shared" ref="I53:I56" si="4">1/45</f>
        <v>2.2222222222222223E-2</v>
      </c>
      <c r="J53" s="318">
        <v>5</v>
      </c>
      <c r="K53" s="460">
        <f t="shared" si="2"/>
        <v>4.4444444444444444E-3</v>
      </c>
    </row>
    <row r="54" spans="1:11" x14ac:dyDescent="0.25">
      <c r="A54" s="22"/>
      <c r="B54" s="71"/>
      <c r="C54" s="16" t="s">
        <v>134</v>
      </c>
      <c r="D54" s="103" t="s">
        <v>28</v>
      </c>
      <c r="E54" s="103" t="s">
        <v>28</v>
      </c>
      <c r="F54" s="103" t="s">
        <v>13</v>
      </c>
      <c r="G54" s="103" t="s">
        <v>778</v>
      </c>
      <c r="H54" s="103"/>
      <c r="I54" s="460">
        <f t="shared" si="4"/>
        <v>2.2222222222222223E-2</v>
      </c>
      <c r="J54" s="318">
        <v>5</v>
      </c>
      <c r="K54" s="460">
        <f t="shared" si="2"/>
        <v>4.4444444444444444E-3</v>
      </c>
    </row>
    <row r="55" spans="1:11" x14ac:dyDescent="0.25">
      <c r="A55" s="21" t="s">
        <v>192</v>
      </c>
      <c r="B55" s="70" t="s">
        <v>133</v>
      </c>
      <c r="C55" s="16" t="s">
        <v>134</v>
      </c>
      <c r="D55" s="103" t="s">
        <v>28</v>
      </c>
      <c r="E55" s="103" t="s">
        <v>28</v>
      </c>
      <c r="F55" s="103" t="s">
        <v>13</v>
      </c>
      <c r="G55" s="103" t="s">
        <v>778</v>
      </c>
      <c r="H55" s="124"/>
      <c r="I55" s="460">
        <f t="shared" si="4"/>
        <v>2.2222222222222223E-2</v>
      </c>
      <c r="J55" s="318">
        <v>5</v>
      </c>
      <c r="K55" s="460">
        <f t="shared" si="2"/>
        <v>4.4444444444444444E-3</v>
      </c>
    </row>
    <row r="56" spans="1:11" x14ac:dyDescent="0.25">
      <c r="A56" s="28" t="s">
        <v>195</v>
      </c>
      <c r="B56" s="72" t="s">
        <v>781</v>
      </c>
      <c r="C56" s="24" t="s">
        <v>134</v>
      </c>
      <c r="D56" s="9" t="s">
        <v>28</v>
      </c>
      <c r="E56" s="9" t="s">
        <v>28</v>
      </c>
      <c r="F56" s="9" t="s">
        <v>13</v>
      </c>
      <c r="G56" s="9" t="s">
        <v>778</v>
      </c>
      <c r="H56" s="116"/>
      <c r="I56" s="460">
        <f t="shared" si="4"/>
        <v>2.2222222222222223E-2</v>
      </c>
      <c r="J56" s="318">
        <v>5</v>
      </c>
      <c r="K56" s="460">
        <f t="shared" si="2"/>
        <v>4.4444444444444444E-3</v>
      </c>
    </row>
    <row r="58" spans="1:11" x14ac:dyDescent="0.25">
      <c r="A58" s="330" t="s">
        <v>1834</v>
      </c>
      <c r="B58" s="331"/>
      <c r="C58" s="332"/>
      <c r="D58" s="333"/>
      <c r="E58" s="333"/>
      <c r="F58" s="333"/>
      <c r="G58" s="333"/>
      <c r="H58" s="333"/>
      <c r="I58" s="462"/>
      <c r="J58" s="334"/>
      <c r="K58" s="462"/>
    </row>
    <row r="60" spans="1:11" ht="33" customHeight="1" x14ac:dyDescent="0.25">
      <c r="A60" s="423" t="s">
        <v>2736</v>
      </c>
      <c r="B60" s="356"/>
      <c r="C60" s="356"/>
      <c r="D60" s="356"/>
      <c r="E60" s="356"/>
      <c r="F60" s="356"/>
      <c r="G60" s="356"/>
      <c r="H60" s="356"/>
      <c r="I60" s="464"/>
      <c r="J60" s="356"/>
      <c r="K60" s="464"/>
    </row>
    <row r="61" spans="1:11" s="424" customFormat="1" ht="30" customHeight="1" x14ac:dyDescent="0.25">
      <c r="A61" s="487" t="s">
        <v>0</v>
      </c>
      <c r="B61" s="487" t="s">
        <v>20</v>
      </c>
      <c r="C61" s="487" t="s">
        <v>1</v>
      </c>
      <c r="D61" s="491" t="s">
        <v>2</v>
      </c>
      <c r="E61" s="492"/>
      <c r="F61" s="487" t="s">
        <v>37</v>
      </c>
      <c r="G61" s="487" t="s">
        <v>38</v>
      </c>
      <c r="H61" s="487" t="s">
        <v>3</v>
      </c>
      <c r="I61" s="489" t="s">
        <v>3193</v>
      </c>
      <c r="J61" s="487" t="s">
        <v>3189</v>
      </c>
      <c r="K61" s="489" t="s">
        <v>3190</v>
      </c>
    </row>
    <row r="62" spans="1:11" s="424" customFormat="1" ht="30" customHeight="1" x14ac:dyDescent="0.25">
      <c r="A62" s="488"/>
      <c r="B62" s="488"/>
      <c r="C62" s="488"/>
      <c r="D62" s="425" t="s">
        <v>39</v>
      </c>
      <c r="E62" s="425" t="s">
        <v>4</v>
      </c>
      <c r="F62" s="488"/>
      <c r="G62" s="488"/>
      <c r="H62" s="488"/>
      <c r="I62" s="490"/>
      <c r="J62" s="488"/>
      <c r="K62" s="490"/>
    </row>
    <row r="63" spans="1:11" x14ac:dyDescent="0.25">
      <c r="A63" s="21">
        <v>1</v>
      </c>
      <c r="B63" s="73"/>
      <c r="C63" s="21" t="s">
        <v>139</v>
      </c>
      <c r="D63" s="103" t="s">
        <v>28</v>
      </c>
      <c r="E63" s="57"/>
      <c r="F63" s="103" t="s">
        <v>34</v>
      </c>
      <c r="G63" s="103" t="s">
        <v>620</v>
      </c>
      <c r="H63" s="9"/>
      <c r="I63" s="460">
        <f>1/45</f>
        <v>2.2222222222222223E-2</v>
      </c>
      <c r="J63" s="318">
        <v>5</v>
      </c>
      <c r="K63" s="460">
        <f t="shared" ref="K63:K68" si="5">I63/J63</f>
        <v>4.4444444444444444E-3</v>
      </c>
    </row>
    <row r="64" spans="1:11" ht="45" x14ac:dyDescent="0.25">
      <c r="A64" s="21">
        <v>2</v>
      </c>
      <c r="B64" s="73"/>
      <c r="C64" s="21" t="s">
        <v>796</v>
      </c>
      <c r="D64" s="103" t="s">
        <v>28</v>
      </c>
      <c r="E64" s="55"/>
      <c r="F64" s="103" t="s">
        <v>34</v>
      </c>
      <c r="G64" s="103">
        <v>1</v>
      </c>
      <c r="H64" s="9" t="s">
        <v>1835</v>
      </c>
      <c r="I64" s="460">
        <f>1/9/45</f>
        <v>2.4691358024691358E-3</v>
      </c>
      <c r="J64" s="318">
        <v>5</v>
      </c>
      <c r="K64" s="460">
        <f t="shared" si="5"/>
        <v>4.9382716049382717E-4</v>
      </c>
    </row>
    <row r="65" spans="1:11" x14ac:dyDescent="0.25">
      <c r="A65" s="21">
        <v>3</v>
      </c>
      <c r="B65" s="73"/>
      <c r="C65" s="21" t="s">
        <v>142</v>
      </c>
      <c r="D65" s="103" t="s">
        <v>28</v>
      </c>
      <c r="E65" s="55"/>
      <c r="F65" s="103" t="s">
        <v>34</v>
      </c>
      <c r="G65" s="103">
        <v>1</v>
      </c>
      <c r="H65" s="103"/>
      <c r="I65" s="460">
        <f t="shared" ref="I65:I67" si="6">1/9/45</f>
        <v>2.4691358024691358E-3</v>
      </c>
      <c r="J65" s="318">
        <v>5</v>
      </c>
      <c r="K65" s="460">
        <f t="shared" si="5"/>
        <v>4.9382716049382717E-4</v>
      </c>
    </row>
    <row r="66" spans="1:11" x14ac:dyDescent="0.25">
      <c r="A66" s="21">
        <v>4</v>
      </c>
      <c r="B66" s="73"/>
      <c r="C66" s="21" t="s">
        <v>797</v>
      </c>
      <c r="D66" s="103" t="s">
        <v>28</v>
      </c>
      <c r="E66" s="55"/>
      <c r="F66" s="103" t="s">
        <v>34</v>
      </c>
      <c r="G66" s="103">
        <v>1</v>
      </c>
      <c r="H66" s="103"/>
      <c r="I66" s="460">
        <f t="shared" si="6"/>
        <v>2.4691358024691358E-3</v>
      </c>
      <c r="J66" s="318">
        <v>5</v>
      </c>
      <c r="K66" s="460">
        <f t="shared" si="5"/>
        <v>4.9382716049382717E-4</v>
      </c>
    </row>
    <row r="67" spans="1:11" x14ac:dyDescent="0.25">
      <c r="A67" s="21">
        <v>5</v>
      </c>
      <c r="B67" s="73"/>
      <c r="C67" s="21" t="s">
        <v>144</v>
      </c>
      <c r="D67" s="103" t="s">
        <v>28</v>
      </c>
      <c r="E67" s="55"/>
      <c r="F67" s="103" t="s">
        <v>13</v>
      </c>
      <c r="G67" s="103">
        <v>1</v>
      </c>
      <c r="H67" s="103"/>
      <c r="I67" s="460">
        <f t="shared" si="6"/>
        <v>2.4691358024691358E-3</v>
      </c>
      <c r="J67" s="318">
        <v>5</v>
      </c>
      <c r="K67" s="460">
        <f t="shared" si="5"/>
        <v>4.9382716049382717E-4</v>
      </c>
    </row>
    <row r="68" spans="1:11" x14ac:dyDescent="0.25">
      <c r="A68" s="28">
        <v>6</v>
      </c>
      <c r="B68" s="74"/>
      <c r="C68" s="28" t="s">
        <v>799</v>
      </c>
      <c r="D68" s="9" t="s">
        <v>28</v>
      </c>
      <c r="E68" s="3"/>
      <c r="F68" s="9" t="s">
        <v>13</v>
      </c>
      <c r="G68" s="9" t="s">
        <v>148</v>
      </c>
      <c r="H68" s="9"/>
      <c r="I68" s="460">
        <f>1/45</f>
        <v>2.2222222222222223E-2</v>
      </c>
      <c r="J68" s="318">
        <v>5</v>
      </c>
      <c r="K68" s="460">
        <f t="shared" si="5"/>
        <v>4.4444444444444444E-3</v>
      </c>
    </row>
    <row r="70" spans="1:11" x14ac:dyDescent="0.25">
      <c r="A70" s="25" t="s">
        <v>801</v>
      </c>
    </row>
    <row r="71" spans="1:11" s="424" customFormat="1" ht="30" customHeight="1" x14ac:dyDescent="0.25">
      <c r="A71" s="487" t="s">
        <v>0</v>
      </c>
      <c r="B71" s="487" t="s">
        <v>20</v>
      </c>
      <c r="C71" s="487" t="s">
        <v>1</v>
      </c>
      <c r="D71" s="491" t="s">
        <v>2</v>
      </c>
      <c r="E71" s="492"/>
      <c r="F71" s="487" t="s">
        <v>37</v>
      </c>
      <c r="G71" s="487" t="s">
        <v>38</v>
      </c>
      <c r="H71" s="487" t="s">
        <v>3</v>
      </c>
      <c r="I71" s="489" t="s">
        <v>3193</v>
      </c>
      <c r="J71" s="487" t="s">
        <v>3189</v>
      </c>
      <c r="K71" s="489" t="s">
        <v>3190</v>
      </c>
    </row>
    <row r="72" spans="1:11" s="424" customFormat="1" ht="30" customHeight="1" x14ac:dyDescent="0.25">
      <c r="A72" s="488"/>
      <c r="B72" s="488"/>
      <c r="C72" s="488"/>
      <c r="D72" s="425" t="s">
        <v>39</v>
      </c>
      <c r="E72" s="425" t="s">
        <v>4</v>
      </c>
      <c r="F72" s="488"/>
      <c r="G72" s="488"/>
      <c r="H72" s="488"/>
      <c r="I72" s="490"/>
      <c r="J72" s="488"/>
      <c r="K72" s="490"/>
    </row>
    <row r="73" spans="1:11" x14ac:dyDescent="0.25">
      <c r="A73" s="21">
        <v>1</v>
      </c>
      <c r="B73" s="73"/>
      <c r="C73" s="21" t="s">
        <v>149</v>
      </c>
      <c r="D73" s="103" t="s">
        <v>28</v>
      </c>
      <c r="E73" s="55"/>
      <c r="F73" s="103" t="s">
        <v>34</v>
      </c>
      <c r="G73" s="103">
        <v>1</v>
      </c>
      <c r="H73" s="103"/>
      <c r="I73" s="460">
        <f>1/9/45</f>
        <v>2.4691358024691358E-3</v>
      </c>
      <c r="J73" s="318">
        <v>5</v>
      </c>
      <c r="K73" s="460">
        <f t="shared" ref="K73:K82" si="7">I73/J73</f>
        <v>4.9382716049382717E-4</v>
      </c>
    </row>
    <row r="74" spans="1:11" x14ac:dyDescent="0.25">
      <c r="A74" s="21">
        <v>2</v>
      </c>
      <c r="B74" s="73"/>
      <c r="C74" s="21" t="s">
        <v>144</v>
      </c>
      <c r="D74" s="103" t="s">
        <v>28</v>
      </c>
      <c r="E74" s="55"/>
      <c r="F74" s="103" t="s">
        <v>13</v>
      </c>
      <c r="G74" s="103">
        <v>1</v>
      </c>
      <c r="H74" s="103"/>
      <c r="I74" s="460">
        <f>1/9/45</f>
        <v>2.4691358024691358E-3</v>
      </c>
      <c r="J74" s="318">
        <v>5</v>
      </c>
      <c r="K74" s="460">
        <f t="shared" si="7"/>
        <v>4.9382716049382717E-4</v>
      </c>
    </row>
    <row r="75" spans="1:11" x14ac:dyDescent="0.25">
      <c r="A75" s="21">
        <v>3</v>
      </c>
      <c r="B75" s="73"/>
      <c r="C75" s="21" t="s">
        <v>799</v>
      </c>
      <c r="D75" s="103" t="s">
        <v>28</v>
      </c>
      <c r="E75" s="55"/>
      <c r="F75" s="103" t="s">
        <v>13</v>
      </c>
      <c r="G75" s="103" t="s">
        <v>148</v>
      </c>
      <c r="H75" s="103"/>
      <c r="I75" s="460">
        <f>1/45</f>
        <v>2.2222222222222223E-2</v>
      </c>
      <c r="J75" s="318">
        <v>5</v>
      </c>
      <c r="K75" s="460">
        <f t="shared" si="7"/>
        <v>4.4444444444444444E-3</v>
      </c>
    </row>
    <row r="76" spans="1:11" x14ac:dyDescent="0.25">
      <c r="A76" s="21">
        <v>4</v>
      </c>
      <c r="B76" s="73"/>
      <c r="C76" s="21" t="s">
        <v>151</v>
      </c>
      <c r="D76" s="55"/>
      <c r="E76" s="103" t="s">
        <v>28</v>
      </c>
      <c r="F76" s="103" t="s">
        <v>13</v>
      </c>
      <c r="G76" s="103"/>
      <c r="H76" s="103"/>
      <c r="I76" s="460">
        <f>45/9/45</f>
        <v>0.1111111111111111</v>
      </c>
      <c r="J76" s="318">
        <v>5</v>
      </c>
      <c r="K76" s="460">
        <f t="shared" si="7"/>
        <v>2.222222222222222E-2</v>
      </c>
    </row>
    <row r="77" spans="1:11" x14ac:dyDescent="0.25">
      <c r="A77" s="94">
        <v>5</v>
      </c>
      <c r="B77" s="74"/>
      <c r="C77" s="28" t="s">
        <v>153</v>
      </c>
      <c r="D77" s="9"/>
      <c r="E77" s="9"/>
      <c r="F77" s="9"/>
      <c r="G77" s="9"/>
      <c r="H77" s="9"/>
      <c r="I77" s="460">
        <f>1/9/45</f>
        <v>2.4691358024691358E-3</v>
      </c>
      <c r="J77" s="318">
        <v>5</v>
      </c>
      <c r="K77" s="460">
        <f t="shared" si="7"/>
        <v>4.9382716049382717E-4</v>
      </c>
    </row>
    <row r="78" spans="1:11" x14ac:dyDescent="0.25">
      <c r="A78" s="21" t="s">
        <v>211</v>
      </c>
      <c r="B78" s="73"/>
      <c r="C78" s="21" t="s">
        <v>797</v>
      </c>
      <c r="D78" s="103" t="s">
        <v>28</v>
      </c>
      <c r="E78" s="55"/>
      <c r="F78" s="103" t="s">
        <v>13</v>
      </c>
      <c r="G78" s="103">
        <v>1</v>
      </c>
      <c r="H78" s="103"/>
      <c r="I78" s="460">
        <f t="shared" ref="I78:I82" si="8">1/9/45</f>
        <v>2.4691358024691358E-3</v>
      </c>
      <c r="J78" s="318">
        <v>5</v>
      </c>
      <c r="K78" s="460">
        <f t="shared" si="7"/>
        <v>4.9382716049382717E-4</v>
      </c>
    </row>
    <row r="79" spans="1:11" x14ac:dyDescent="0.25">
      <c r="A79" s="21" t="s">
        <v>214</v>
      </c>
      <c r="B79" s="73"/>
      <c r="C79" s="21" t="s">
        <v>803</v>
      </c>
      <c r="D79" s="103" t="s">
        <v>28</v>
      </c>
      <c r="E79" s="55"/>
      <c r="F79" s="103" t="s">
        <v>13</v>
      </c>
      <c r="G79" s="103">
        <v>1</v>
      </c>
      <c r="H79" s="103"/>
      <c r="I79" s="460">
        <f t="shared" si="8"/>
        <v>2.4691358024691358E-3</v>
      </c>
      <c r="J79" s="318">
        <v>5</v>
      </c>
      <c r="K79" s="460">
        <f t="shared" si="7"/>
        <v>4.9382716049382717E-4</v>
      </c>
    </row>
    <row r="80" spans="1:11" x14ac:dyDescent="0.25">
      <c r="A80" s="94">
        <v>6</v>
      </c>
      <c r="B80" s="74"/>
      <c r="C80" s="28" t="s">
        <v>159</v>
      </c>
      <c r="D80" s="9" t="s">
        <v>28</v>
      </c>
      <c r="E80" s="3"/>
      <c r="F80" s="9" t="s">
        <v>13</v>
      </c>
      <c r="G80" s="9">
        <v>1</v>
      </c>
      <c r="H80" s="9"/>
      <c r="I80" s="460">
        <f t="shared" si="8"/>
        <v>2.4691358024691358E-3</v>
      </c>
      <c r="J80" s="318">
        <v>5</v>
      </c>
      <c r="K80" s="460">
        <f t="shared" si="7"/>
        <v>4.9382716049382717E-4</v>
      </c>
    </row>
    <row r="81" spans="1:11" x14ac:dyDescent="0.25">
      <c r="A81" s="94">
        <v>7</v>
      </c>
      <c r="B81" s="74"/>
      <c r="C81" s="28" t="s">
        <v>160</v>
      </c>
      <c r="D81" s="3"/>
      <c r="E81" s="9" t="s">
        <v>28</v>
      </c>
      <c r="F81" s="9" t="s">
        <v>13</v>
      </c>
      <c r="G81" s="9" t="s">
        <v>118</v>
      </c>
      <c r="H81" s="9"/>
      <c r="I81" s="460">
        <f>45/9/45</f>
        <v>0.1111111111111111</v>
      </c>
      <c r="J81" s="318">
        <v>5</v>
      </c>
      <c r="K81" s="460">
        <f t="shared" si="7"/>
        <v>2.222222222222222E-2</v>
      </c>
    </row>
    <row r="82" spans="1:11" x14ac:dyDescent="0.25">
      <c r="A82" s="94">
        <v>8</v>
      </c>
      <c r="B82" s="74"/>
      <c r="C82" s="28" t="s">
        <v>158</v>
      </c>
      <c r="D82" s="9" t="s">
        <v>28</v>
      </c>
      <c r="E82" s="9" t="s">
        <v>28</v>
      </c>
      <c r="F82" s="9" t="s">
        <v>13</v>
      </c>
      <c r="G82" s="9">
        <v>1</v>
      </c>
      <c r="H82" s="9"/>
      <c r="I82" s="460">
        <f t="shared" si="8"/>
        <v>2.4691358024691358E-3</v>
      </c>
      <c r="J82" s="318">
        <v>5</v>
      </c>
      <c r="K82" s="460">
        <f t="shared" si="7"/>
        <v>4.9382716049382717E-4</v>
      </c>
    </row>
    <row r="84" spans="1:11" x14ac:dyDescent="0.25">
      <c r="A84" s="25" t="s">
        <v>804</v>
      </c>
    </row>
    <row r="85" spans="1:11" x14ac:dyDescent="0.25">
      <c r="A85" s="26" t="s">
        <v>805</v>
      </c>
    </row>
    <row r="86" spans="1:11" s="424" customFormat="1" ht="30" customHeight="1" x14ac:dyDescent="0.25">
      <c r="A86" s="487" t="s">
        <v>0</v>
      </c>
      <c r="B86" s="487" t="s">
        <v>20</v>
      </c>
      <c r="C86" s="487" t="s">
        <v>1</v>
      </c>
      <c r="D86" s="491" t="s">
        <v>2</v>
      </c>
      <c r="E86" s="492"/>
      <c r="F86" s="487" t="s">
        <v>37</v>
      </c>
      <c r="G86" s="487" t="s">
        <v>38</v>
      </c>
      <c r="H86" s="487" t="s">
        <v>3</v>
      </c>
      <c r="I86" s="489" t="s">
        <v>3193</v>
      </c>
      <c r="J86" s="487" t="s">
        <v>3189</v>
      </c>
      <c r="K86" s="489" t="s">
        <v>3190</v>
      </c>
    </row>
    <row r="87" spans="1:11" s="424" customFormat="1" ht="30" customHeight="1" x14ac:dyDescent="0.25">
      <c r="A87" s="488"/>
      <c r="B87" s="488"/>
      <c r="C87" s="488"/>
      <c r="D87" s="425" t="s">
        <v>39</v>
      </c>
      <c r="E87" s="425" t="s">
        <v>4</v>
      </c>
      <c r="F87" s="488"/>
      <c r="G87" s="488"/>
      <c r="H87" s="488"/>
      <c r="I87" s="490"/>
      <c r="J87" s="488"/>
      <c r="K87" s="490"/>
    </row>
    <row r="88" spans="1:11" x14ac:dyDescent="0.25">
      <c r="A88" s="21">
        <v>1</v>
      </c>
      <c r="B88" s="73"/>
      <c r="C88" s="21" t="s">
        <v>806</v>
      </c>
      <c r="D88" s="103" t="s">
        <v>28</v>
      </c>
      <c r="E88" s="55"/>
      <c r="F88" s="103" t="s">
        <v>13</v>
      </c>
      <c r="G88" s="103">
        <v>1</v>
      </c>
      <c r="H88" s="103"/>
      <c r="I88" s="460">
        <f t="shared" ref="I88" si="9">1/9/45</f>
        <v>2.4691358024691358E-3</v>
      </c>
      <c r="J88" s="318">
        <v>5</v>
      </c>
      <c r="K88" s="460">
        <f t="shared" ref="K88:K95" si="10">I88/J88</f>
        <v>4.9382716049382717E-4</v>
      </c>
    </row>
    <row r="89" spans="1:11" x14ac:dyDescent="0.25">
      <c r="A89" s="21">
        <v>2</v>
      </c>
      <c r="B89" s="73"/>
      <c r="C89" s="21" t="s">
        <v>151</v>
      </c>
      <c r="D89" s="55"/>
      <c r="E89" s="103" t="s">
        <v>28</v>
      </c>
      <c r="F89" s="103" t="s">
        <v>13</v>
      </c>
      <c r="G89" s="103" t="s">
        <v>118</v>
      </c>
      <c r="H89" s="103"/>
      <c r="I89" s="460">
        <f>45/9/45</f>
        <v>0.1111111111111111</v>
      </c>
      <c r="J89" s="318">
        <v>5</v>
      </c>
      <c r="K89" s="460">
        <f t="shared" si="10"/>
        <v>2.222222222222222E-2</v>
      </c>
    </row>
    <row r="90" spans="1:11" x14ac:dyDescent="0.25">
      <c r="A90" s="21">
        <v>3</v>
      </c>
      <c r="B90" s="73"/>
      <c r="C90" s="21" t="s">
        <v>149</v>
      </c>
      <c r="D90" s="103" t="s">
        <v>28</v>
      </c>
      <c r="E90" s="55"/>
      <c r="F90" s="103" t="s">
        <v>34</v>
      </c>
      <c r="G90" s="103">
        <v>1</v>
      </c>
      <c r="H90" s="103"/>
      <c r="I90" s="460">
        <f t="shared" ref="I90:I94" si="11">1/9/45</f>
        <v>2.4691358024691358E-3</v>
      </c>
      <c r="J90" s="318">
        <v>5</v>
      </c>
      <c r="K90" s="460">
        <f t="shared" si="10"/>
        <v>4.9382716049382717E-4</v>
      </c>
    </row>
    <row r="91" spans="1:11" x14ac:dyDescent="0.25">
      <c r="A91" s="21">
        <v>4</v>
      </c>
      <c r="B91" s="73"/>
      <c r="C91" s="21" t="s">
        <v>144</v>
      </c>
      <c r="D91" s="103" t="s">
        <v>28</v>
      </c>
      <c r="E91" s="55"/>
      <c r="F91" s="103" t="s">
        <v>13</v>
      </c>
      <c r="G91" s="103">
        <v>1</v>
      </c>
      <c r="H91" s="103"/>
      <c r="I91" s="460">
        <f t="shared" si="11"/>
        <v>2.4691358024691358E-3</v>
      </c>
      <c r="J91" s="318">
        <v>5</v>
      </c>
      <c r="K91" s="460">
        <f t="shared" si="10"/>
        <v>4.9382716049382717E-4</v>
      </c>
    </row>
    <row r="92" spans="1:11" x14ac:dyDescent="0.25">
      <c r="A92" s="94">
        <v>5</v>
      </c>
      <c r="B92" s="74"/>
      <c r="C92" s="28" t="s">
        <v>158</v>
      </c>
      <c r="D92" s="9" t="s">
        <v>28</v>
      </c>
      <c r="E92" s="9" t="s">
        <v>28</v>
      </c>
      <c r="F92" s="9" t="s">
        <v>13</v>
      </c>
      <c r="G92" s="9">
        <v>1</v>
      </c>
      <c r="H92" s="9"/>
      <c r="I92" s="460">
        <f t="shared" si="11"/>
        <v>2.4691358024691358E-3</v>
      </c>
      <c r="J92" s="318">
        <v>5</v>
      </c>
      <c r="K92" s="460">
        <f t="shared" si="10"/>
        <v>4.9382716049382717E-4</v>
      </c>
    </row>
    <row r="93" spans="1:11" x14ac:dyDescent="0.25">
      <c r="A93" s="21">
        <v>6</v>
      </c>
      <c r="B93" s="73"/>
      <c r="C93" s="21" t="s">
        <v>799</v>
      </c>
      <c r="D93" s="103" t="s">
        <v>28</v>
      </c>
      <c r="E93" s="55"/>
      <c r="F93" s="103" t="s">
        <v>13</v>
      </c>
      <c r="G93" s="103" t="s">
        <v>449</v>
      </c>
      <c r="H93" s="103"/>
      <c r="I93" s="460">
        <f>1/45</f>
        <v>2.2222222222222223E-2</v>
      </c>
      <c r="J93" s="318">
        <v>5</v>
      </c>
      <c r="K93" s="460">
        <f t="shared" si="10"/>
        <v>4.4444444444444444E-3</v>
      </c>
    </row>
    <row r="94" spans="1:11" x14ac:dyDescent="0.25">
      <c r="A94" s="94">
        <v>7</v>
      </c>
      <c r="B94" s="74"/>
      <c r="C94" s="28" t="s">
        <v>159</v>
      </c>
      <c r="D94" s="9" t="s">
        <v>28</v>
      </c>
      <c r="E94" s="3"/>
      <c r="F94" s="9" t="s">
        <v>13</v>
      </c>
      <c r="G94" s="9">
        <v>1</v>
      </c>
      <c r="H94" s="9"/>
      <c r="I94" s="460">
        <f t="shared" si="11"/>
        <v>2.4691358024691358E-3</v>
      </c>
      <c r="J94" s="318">
        <v>5</v>
      </c>
      <c r="K94" s="460">
        <f t="shared" si="10"/>
        <v>4.9382716049382717E-4</v>
      </c>
    </row>
    <row r="95" spans="1:11" x14ac:dyDescent="0.25">
      <c r="A95" s="94">
        <v>8</v>
      </c>
      <c r="B95" s="74"/>
      <c r="C95" s="28" t="s">
        <v>160</v>
      </c>
      <c r="D95" s="3"/>
      <c r="E95" s="9" t="s">
        <v>28</v>
      </c>
      <c r="F95" s="9" t="s">
        <v>13</v>
      </c>
      <c r="G95" s="9" t="s">
        <v>152</v>
      </c>
      <c r="H95" s="9"/>
      <c r="I95" s="460">
        <f>45/9/45</f>
        <v>0.1111111111111111</v>
      </c>
      <c r="J95" s="318">
        <v>5</v>
      </c>
      <c r="K95" s="460">
        <f t="shared" si="10"/>
        <v>2.222222222222222E-2</v>
      </c>
    </row>
    <row r="97" spans="1:11" x14ac:dyDescent="0.25">
      <c r="A97" s="330" t="s">
        <v>1836</v>
      </c>
      <c r="B97" s="331"/>
      <c r="C97" s="332"/>
      <c r="D97" s="333"/>
      <c r="E97" s="333"/>
      <c r="F97" s="333"/>
      <c r="G97" s="333"/>
      <c r="H97" s="333"/>
      <c r="I97" s="462"/>
      <c r="J97" s="334"/>
      <c r="K97" s="462"/>
    </row>
    <row r="98" spans="1:11" s="424" customFormat="1" ht="30" customHeight="1" x14ac:dyDescent="0.25">
      <c r="A98" s="487" t="s">
        <v>0</v>
      </c>
      <c r="B98" s="487" t="s">
        <v>20</v>
      </c>
      <c r="C98" s="487" t="s">
        <v>1</v>
      </c>
      <c r="D98" s="491" t="s">
        <v>2</v>
      </c>
      <c r="E98" s="492"/>
      <c r="F98" s="487" t="s">
        <v>37</v>
      </c>
      <c r="G98" s="487" t="s">
        <v>38</v>
      </c>
      <c r="H98" s="487" t="s">
        <v>3</v>
      </c>
      <c r="I98" s="489" t="s">
        <v>3193</v>
      </c>
      <c r="J98" s="487" t="s">
        <v>3189</v>
      </c>
      <c r="K98" s="489" t="s">
        <v>3190</v>
      </c>
    </row>
    <row r="99" spans="1:11" s="424" customFormat="1" ht="30" customHeight="1" x14ac:dyDescent="0.25">
      <c r="A99" s="488"/>
      <c r="B99" s="488"/>
      <c r="C99" s="488"/>
      <c r="D99" s="425" t="s">
        <v>39</v>
      </c>
      <c r="E99" s="425" t="s">
        <v>4</v>
      </c>
      <c r="F99" s="488"/>
      <c r="G99" s="488"/>
      <c r="H99" s="488"/>
      <c r="I99" s="490"/>
      <c r="J99" s="488"/>
      <c r="K99" s="490"/>
    </row>
    <row r="100" spans="1:11" x14ac:dyDescent="0.25">
      <c r="A100" s="38" t="s">
        <v>40</v>
      </c>
      <c r="B100" s="347" t="s">
        <v>21</v>
      </c>
      <c r="C100" s="8"/>
      <c r="D100" s="108"/>
      <c r="E100" s="108"/>
      <c r="F100" s="108"/>
      <c r="G100" s="108"/>
      <c r="H100" s="107"/>
      <c r="I100" s="460"/>
      <c r="J100" s="318"/>
      <c r="K100" s="460"/>
    </row>
    <row r="101" spans="1:11" x14ac:dyDescent="0.25">
      <c r="A101" s="94">
        <v>1</v>
      </c>
      <c r="B101" s="72"/>
      <c r="C101" s="17" t="s">
        <v>545</v>
      </c>
      <c r="D101" s="9" t="s">
        <v>28</v>
      </c>
      <c r="E101" s="3"/>
      <c r="F101" s="9" t="s">
        <v>34</v>
      </c>
      <c r="G101" s="61" t="s">
        <v>620</v>
      </c>
      <c r="H101" s="9"/>
      <c r="I101" s="460">
        <f>1/9/45</f>
        <v>2.4691358024691358E-3</v>
      </c>
      <c r="J101" s="318">
        <v>5</v>
      </c>
      <c r="K101" s="460">
        <f t="shared" ref="K101:K162" si="12">I101/J101</f>
        <v>4.9382716049382717E-4</v>
      </c>
    </row>
    <row r="102" spans="1:11" x14ac:dyDescent="0.25">
      <c r="A102" s="94">
        <v>2</v>
      </c>
      <c r="B102" s="72"/>
      <c r="C102" s="17" t="s">
        <v>547</v>
      </c>
      <c r="D102" s="9" t="s">
        <v>28</v>
      </c>
      <c r="E102" s="3"/>
      <c r="F102" s="9" t="s">
        <v>34</v>
      </c>
      <c r="G102" s="61" t="s">
        <v>1642</v>
      </c>
      <c r="H102" s="9"/>
      <c r="I102" s="460">
        <f>3/9/45</f>
        <v>7.4074074074074068E-3</v>
      </c>
      <c r="J102" s="318">
        <v>5</v>
      </c>
      <c r="K102" s="460">
        <f t="shared" si="12"/>
        <v>1.4814814814814814E-3</v>
      </c>
    </row>
    <row r="103" spans="1:11" x14ac:dyDescent="0.25">
      <c r="A103" s="94">
        <v>3</v>
      </c>
      <c r="B103" s="72"/>
      <c r="C103" s="17" t="s">
        <v>549</v>
      </c>
      <c r="D103" s="9" t="s">
        <v>28</v>
      </c>
      <c r="E103" s="9" t="s">
        <v>28</v>
      </c>
      <c r="F103" s="9" t="s">
        <v>34</v>
      </c>
      <c r="G103" s="61" t="s">
        <v>620</v>
      </c>
      <c r="H103" s="9"/>
      <c r="I103" s="460">
        <f>1/9/45</f>
        <v>2.4691358024691358E-3</v>
      </c>
      <c r="J103" s="318">
        <v>5</v>
      </c>
      <c r="K103" s="460">
        <f t="shared" si="12"/>
        <v>4.9382716049382717E-4</v>
      </c>
    </row>
    <row r="104" spans="1:11" x14ac:dyDescent="0.25">
      <c r="A104" s="94">
        <v>4</v>
      </c>
      <c r="B104" s="72"/>
      <c r="C104" s="17" t="s">
        <v>550</v>
      </c>
      <c r="D104" s="9" t="s">
        <v>28</v>
      </c>
      <c r="E104" s="9" t="s">
        <v>28</v>
      </c>
      <c r="F104" s="9" t="s">
        <v>34</v>
      </c>
      <c r="G104" s="61" t="s">
        <v>1643</v>
      </c>
      <c r="H104" s="9"/>
      <c r="I104" s="460">
        <f>4/9/45</f>
        <v>9.876543209876543E-3</v>
      </c>
      <c r="J104" s="318">
        <v>5</v>
      </c>
      <c r="K104" s="460">
        <f t="shared" si="12"/>
        <v>1.9753086419753087E-3</v>
      </c>
    </row>
    <row r="105" spans="1:11" x14ac:dyDescent="0.25">
      <c r="A105" s="94">
        <v>5</v>
      </c>
      <c r="B105" s="72"/>
      <c r="C105" s="17" t="s">
        <v>552</v>
      </c>
      <c r="D105" s="9" t="s">
        <v>28</v>
      </c>
      <c r="E105" s="9" t="s">
        <v>28</v>
      </c>
      <c r="F105" s="9" t="s">
        <v>13</v>
      </c>
      <c r="G105" s="61" t="s">
        <v>620</v>
      </c>
      <c r="H105" s="9"/>
      <c r="I105" s="460">
        <f>1/9/45</f>
        <v>2.4691358024691358E-3</v>
      </c>
      <c r="J105" s="318">
        <v>5</v>
      </c>
      <c r="K105" s="460">
        <f t="shared" si="12"/>
        <v>4.9382716049382717E-4</v>
      </c>
    </row>
    <row r="106" spans="1:11" x14ac:dyDescent="0.25">
      <c r="A106" s="94">
        <v>6</v>
      </c>
      <c r="B106" s="72"/>
      <c r="C106" s="17" t="s">
        <v>553</v>
      </c>
      <c r="D106" s="9" t="s">
        <v>28</v>
      </c>
      <c r="E106" s="9" t="s">
        <v>28</v>
      </c>
      <c r="F106" s="9" t="s">
        <v>34</v>
      </c>
      <c r="G106" s="61" t="s">
        <v>1644</v>
      </c>
      <c r="H106" s="9"/>
      <c r="I106" s="460">
        <f>20/9/45</f>
        <v>4.938271604938272E-2</v>
      </c>
      <c r="J106" s="318">
        <v>5</v>
      </c>
      <c r="K106" s="460">
        <f t="shared" si="12"/>
        <v>9.8765432098765447E-3</v>
      </c>
    </row>
    <row r="107" spans="1:11" x14ac:dyDescent="0.25">
      <c r="A107" s="94">
        <v>7</v>
      </c>
      <c r="B107" s="72"/>
      <c r="C107" s="17" t="s">
        <v>555</v>
      </c>
      <c r="D107" s="9" t="s">
        <v>28</v>
      </c>
      <c r="E107" s="9" t="s">
        <v>28</v>
      </c>
      <c r="F107" s="9" t="s">
        <v>34</v>
      </c>
      <c r="G107" s="61" t="s">
        <v>1645</v>
      </c>
      <c r="H107" s="9"/>
      <c r="I107" s="460">
        <f>2/9/45</f>
        <v>4.9382716049382715E-3</v>
      </c>
      <c r="J107" s="318">
        <v>5</v>
      </c>
      <c r="K107" s="460">
        <f t="shared" si="12"/>
        <v>9.8765432098765434E-4</v>
      </c>
    </row>
    <row r="108" spans="1:11" x14ac:dyDescent="0.25">
      <c r="A108" s="94">
        <v>8</v>
      </c>
      <c r="B108" s="72"/>
      <c r="C108" s="17" t="s">
        <v>1646</v>
      </c>
      <c r="D108" s="9" t="s">
        <v>28</v>
      </c>
      <c r="E108" s="9" t="s">
        <v>28</v>
      </c>
      <c r="F108" s="9" t="s">
        <v>34</v>
      </c>
      <c r="G108" s="61" t="s">
        <v>1644</v>
      </c>
      <c r="H108" s="9"/>
      <c r="I108" s="460">
        <f>20/9/45</f>
        <v>4.938271604938272E-2</v>
      </c>
      <c r="J108" s="318">
        <v>5</v>
      </c>
      <c r="K108" s="460">
        <f t="shared" si="12"/>
        <v>9.8765432098765447E-3</v>
      </c>
    </row>
    <row r="109" spans="1:11" x14ac:dyDescent="0.25">
      <c r="A109" s="94">
        <v>9</v>
      </c>
      <c r="B109" s="72"/>
      <c r="C109" s="17" t="s">
        <v>558</v>
      </c>
      <c r="D109" s="9" t="s">
        <v>28</v>
      </c>
      <c r="E109" s="9" t="s">
        <v>28</v>
      </c>
      <c r="F109" s="9" t="s">
        <v>34</v>
      </c>
      <c r="G109" s="61" t="s">
        <v>620</v>
      </c>
      <c r="H109" s="9"/>
      <c r="I109" s="460">
        <f>1/9/45</f>
        <v>2.4691358024691358E-3</v>
      </c>
      <c r="J109" s="318">
        <v>5</v>
      </c>
      <c r="K109" s="460">
        <f t="shared" si="12"/>
        <v>4.9382716049382717E-4</v>
      </c>
    </row>
    <row r="110" spans="1:11" x14ac:dyDescent="0.25">
      <c r="A110" s="94">
        <v>10</v>
      </c>
      <c r="B110" s="72"/>
      <c r="C110" s="17" t="s">
        <v>1647</v>
      </c>
      <c r="D110" s="9" t="s">
        <v>28</v>
      </c>
      <c r="E110" s="9" t="s">
        <v>28</v>
      </c>
      <c r="F110" s="9" t="s">
        <v>422</v>
      </c>
      <c r="G110" s="61" t="s">
        <v>1648</v>
      </c>
      <c r="H110" s="9"/>
      <c r="I110" s="460">
        <f>2/9/45</f>
        <v>4.9382716049382715E-3</v>
      </c>
      <c r="J110" s="318">
        <v>5</v>
      </c>
      <c r="K110" s="460">
        <f t="shared" si="12"/>
        <v>9.8765432098765434E-4</v>
      </c>
    </row>
    <row r="111" spans="1:11" x14ac:dyDescent="0.25">
      <c r="A111" s="94">
        <v>11</v>
      </c>
      <c r="B111" s="72"/>
      <c r="C111" s="17" t="s">
        <v>559</v>
      </c>
      <c r="D111" s="9" t="s">
        <v>28</v>
      </c>
      <c r="E111" s="9" t="s">
        <v>28</v>
      </c>
      <c r="F111" s="9" t="s">
        <v>560</v>
      </c>
      <c r="G111" s="61" t="s">
        <v>1649</v>
      </c>
      <c r="H111" s="9"/>
      <c r="I111" s="460">
        <f t="shared" ref="I111" si="13">2/9/45</f>
        <v>4.9382716049382715E-3</v>
      </c>
      <c r="J111" s="318">
        <v>5</v>
      </c>
      <c r="K111" s="460">
        <f t="shared" si="12"/>
        <v>9.8765432098765434E-4</v>
      </c>
    </row>
    <row r="112" spans="1:11" x14ac:dyDescent="0.25">
      <c r="A112" s="94">
        <v>12</v>
      </c>
      <c r="B112" s="72"/>
      <c r="C112" s="17" t="s">
        <v>1650</v>
      </c>
      <c r="D112" s="9" t="s">
        <v>28</v>
      </c>
      <c r="E112" s="9" t="s">
        <v>28</v>
      </c>
      <c r="F112" s="9" t="s">
        <v>13</v>
      </c>
      <c r="G112" s="61" t="s">
        <v>1651</v>
      </c>
      <c r="H112" s="9"/>
      <c r="I112" s="460">
        <f>1/9/45</f>
        <v>2.4691358024691358E-3</v>
      </c>
      <c r="J112" s="318">
        <v>5</v>
      </c>
      <c r="K112" s="460">
        <f t="shared" si="12"/>
        <v>4.9382716049382717E-4</v>
      </c>
    </row>
    <row r="113" spans="1:11" x14ac:dyDescent="0.25">
      <c r="A113" s="94">
        <v>13</v>
      </c>
      <c r="B113" s="72"/>
      <c r="C113" s="24" t="s">
        <v>1652</v>
      </c>
      <c r="D113" s="9" t="s">
        <v>28</v>
      </c>
      <c r="E113" s="9" t="s">
        <v>28</v>
      </c>
      <c r="F113" s="9" t="s">
        <v>13</v>
      </c>
      <c r="G113" s="61" t="s">
        <v>1651</v>
      </c>
      <c r="H113" s="9"/>
      <c r="I113" s="460">
        <f>1/9/45</f>
        <v>2.4691358024691358E-3</v>
      </c>
      <c r="J113" s="318">
        <v>5</v>
      </c>
      <c r="K113" s="460">
        <f t="shared" si="12"/>
        <v>4.9382716049382717E-4</v>
      </c>
    </row>
    <row r="114" spans="1:11" x14ac:dyDescent="0.25">
      <c r="A114" s="4" t="s">
        <v>50</v>
      </c>
      <c r="B114" s="347" t="s">
        <v>1837</v>
      </c>
      <c r="C114" s="8"/>
      <c r="D114" s="108"/>
      <c r="E114" s="108"/>
      <c r="F114" s="108"/>
      <c r="G114" s="108"/>
      <c r="H114" s="3"/>
      <c r="I114" s="460"/>
      <c r="J114" s="318"/>
      <c r="K114" s="460"/>
    </row>
    <row r="115" spans="1:11" x14ac:dyDescent="0.25">
      <c r="A115" s="6"/>
      <c r="B115" s="76" t="s">
        <v>1838</v>
      </c>
      <c r="C115" s="30"/>
      <c r="D115" s="111"/>
      <c r="E115" s="111"/>
      <c r="F115" s="111"/>
      <c r="G115" s="111"/>
      <c r="H115" s="125"/>
      <c r="I115" s="460"/>
      <c r="J115" s="318"/>
      <c r="K115" s="460"/>
    </row>
    <row r="116" spans="1:11" x14ac:dyDescent="0.25">
      <c r="A116" s="94"/>
      <c r="B116" s="347" t="s">
        <v>1839</v>
      </c>
      <c r="C116" s="8"/>
      <c r="D116" s="108"/>
      <c r="E116" s="108"/>
      <c r="F116" s="108"/>
      <c r="G116" s="108"/>
      <c r="H116" s="107"/>
      <c r="I116" s="460"/>
      <c r="J116" s="318"/>
      <c r="K116" s="460"/>
    </row>
    <row r="117" spans="1:11" x14ac:dyDescent="0.25">
      <c r="A117" s="38">
        <v>1</v>
      </c>
      <c r="B117" s="347" t="s">
        <v>1657</v>
      </c>
      <c r="C117" s="5"/>
      <c r="D117" s="3"/>
      <c r="E117" s="9"/>
      <c r="F117" s="9"/>
      <c r="G117" s="9"/>
      <c r="H117" s="9"/>
      <c r="I117" s="460"/>
      <c r="J117" s="318"/>
      <c r="K117" s="460"/>
    </row>
    <row r="118" spans="1:11" x14ac:dyDescent="0.25">
      <c r="A118" s="94" t="s">
        <v>67</v>
      </c>
      <c r="B118" s="72"/>
      <c r="C118" s="17" t="s">
        <v>1659</v>
      </c>
      <c r="D118" s="9" t="s">
        <v>28</v>
      </c>
      <c r="E118" s="9" t="s">
        <v>28</v>
      </c>
      <c r="F118" s="9" t="s">
        <v>13</v>
      </c>
      <c r="G118" s="9" t="s">
        <v>1840</v>
      </c>
      <c r="H118" s="9"/>
      <c r="I118" s="460">
        <f>5/9/45</f>
        <v>1.234567901234568E-2</v>
      </c>
      <c r="J118" s="318">
        <v>5</v>
      </c>
      <c r="K118" s="460">
        <f t="shared" si="12"/>
        <v>2.4691358024691362E-3</v>
      </c>
    </row>
    <row r="119" spans="1:11" x14ac:dyDescent="0.25">
      <c r="A119" s="94" t="s">
        <v>80</v>
      </c>
      <c r="B119" s="72"/>
      <c r="C119" s="17" t="s">
        <v>1660</v>
      </c>
      <c r="D119" s="9" t="s">
        <v>28</v>
      </c>
      <c r="E119" s="9" t="s">
        <v>28</v>
      </c>
      <c r="F119" s="9" t="s">
        <v>34</v>
      </c>
      <c r="G119" s="9" t="s">
        <v>620</v>
      </c>
      <c r="H119" s="9"/>
      <c r="I119" s="460">
        <f>1/9/45</f>
        <v>2.4691358024691358E-3</v>
      </c>
      <c r="J119" s="318">
        <v>5</v>
      </c>
      <c r="K119" s="460">
        <f t="shared" si="12"/>
        <v>4.9382716049382717E-4</v>
      </c>
    </row>
    <row r="120" spans="1:11" x14ac:dyDescent="0.25">
      <c r="A120" s="38">
        <v>2</v>
      </c>
      <c r="B120" s="347" t="s">
        <v>1661</v>
      </c>
      <c r="C120" s="5"/>
      <c r="D120" s="3"/>
      <c r="E120" s="9"/>
      <c r="F120" s="9"/>
      <c r="G120" s="9"/>
      <c r="H120" s="9"/>
      <c r="I120" s="460"/>
      <c r="J120" s="318"/>
      <c r="K120" s="460"/>
    </row>
    <row r="121" spans="1:11" x14ac:dyDescent="0.25">
      <c r="A121" s="21" t="s">
        <v>32</v>
      </c>
      <c r="B121" s="70"/>
      <c r="C121" s="16" t="s">
        <v>1841</v>
      </c>
      <c r="D121" s="103" t="s">
        <v>28</v>
      </c>
      <c r="E121" s="103" t="s">
        <v>28</v>
      </c>
      <c r="F121" s="103" t="s">
        <v>34</v>
      </c>
      <c r="G121" s="103" t="s">
        <v>1842</v>
      </c>
      <c r="H121" s="9"/>
      <c r="I121" s="460">
        <f>1/9/45</f>
        <v>2.4691358024691358E-3</v>
      </c>
      <c r="J121" s="318">
        <v>5</v>
      </c>
      <c r="K121" s="460">
        <f t="shared" si="12"/>
        <v>4.9382716049382717E-4</v>
      </c>
    </row>
    <row r="122" spans="1:11" x14ac:dyDescent="0.25">
      <c r="A122" s="94" t="s">
        <v>90</v>
      </c>
      <c r="B122" s="72"/>
      <c r="C122" s="17" t="s">
        <v>1664</v>
      </c>
      <c r="D122" s="9" t="s">
        <v>28</v>
      </c>
      <c r="E122" s="9" t="s">
        <v>28</v>
      </c>
      <c r="F122" s="9" t="s">
        <v>34</v>
      </c>
      <c r="G122" s="9" t="s">
        <v>1842</v>
      </c>
      <c r="H122" s="9"/>
      <c r="I122" s="460">
        <f t="shared" ref="I122:I126" si="14">1/9/45</f>
        <v>2.4691358024691358E-3</v>
      </c>
      <c r="J122" s="318">
        <v>5</v>
      </c>
      <c r="K122" s="460">
        <f t="shared" si="12"/>
        <v>4.9382716049382717E-4</v>
      </c>
    </row>
    <row r="123" spans="1:11" x14ac:dyDescent="0.25">
      <c r="A123" s="94" t="s">
        <v>94</v>
      </c>
      <c r="B123" s="72"/>
      <c r="C123" s="17" t="s">
        <v>1666</v>
      </c>
      <c r="D123" s="9" t="s">
        <v>28</v>
      </c>
      <c r="E123" s="9" t="s">
        <v>28</v>
      </c>
      <c r="F123" s="9" t="s">
        <v>34</v>
      </c>
      <c r="G123" s="9" t="s">
        <v>1842</v>
      </c>
      <c r="H123" s="9"/>
      <c r="I123" s="460">
        <f t="shared" si="14"/>
        <v>2.4691358024691358E-3</v>
      </c>
      <c r="J123" s="318">
        <v>5</v>
      </c>
      <c r="K123" s="460">
        <f t="shared" si="12"/>
        <v>4.9382716049382717E-4</v>
      </c>
    </row>
    <row r="124" spans="1:11" x14ac:dyDescent="0.25">
      <c r="A124" s="38">
        <v>3</v>
      </c>
      <c r="B124" s="347" t="s">
        <v>1667</v>
      </c>
      <c r="C124" s="5"/>
      <c r="D124" s="3"/>
      <c r="E124" s="9"/>
      <c r="F124" s="9"/>
      <c r="G124" s="9"/>
      <c r="H124" s="9"/>
      <c r="I124" s="460"/>
      <c r="J124" s="318"/>
      <c r="K124" s="460"/>
    </row>
    <row r="125" spans="1:11" x14ac:dyDescent="0.25">
      <c r="A125" s="94" t="s">
        <v>103</v>
      </c>
      <c r="B125" s="72"/>
      <c r="C125" s="24" t="s">
        <v>1669</v>
      </c>
      <c r="D125" s="9" t="s">
        <v>28</v>
      </c>
      <c r="E125" s="9" t="s">
        <v>28</v>
      </c>
      <c r="F125" s="9" t="s">
        <v>13</v>
      </c>
      <c r="G125" s="9" t="s">
        <v>620</v>
      </c>
      <c r="H125" s="9"/>
      <c r="I125" s="460">
        <f t="shared" si="14"/>
        <v>2.4691358024691358E-3</v>
      </c>
      <c r="J125" s="318">
        <v>5</v>
      </c>
      <c r="K125" s="460">
        <f t="shared" si="12"/>
        <v>4.9382716049382717E-4</v>
      </c>
    </row>
    <row r="126" spans="1:11" x14ac:dyDescent="0.25">
      <c r="A126" s="94" t="s">
        <v>192</v>
      </c>
      <c r="B126" s="72"/>
      <c r="C126" s="24" t="s">
        <v>1670</v>
      </c>
      <c r="D126" s="9" t="s">
        <v>28</v>
      </c>
      <c r="E126" s="9" t="s">
        <v>28</v>
      </c>
      <c r="F126" s="9" t="s">
        <v>34</v>
      </c>
      <c r="G126" s="9" t="s">
        <v>620</v>
      </c>
      <c r="H126" s="9"/>
      <c r="I126" s="460">
        <f t="shared" si="14"/>
        <v>2.4691358024691358E-3</v>
      </c>
      <c r="J126" s="318">
        <v>5</v>
      </c>
      <c r="K126" s="460">
        <f t="shared" si="12"/>
        <v>4.9382716049382717E-4</v>
      </c>
    </row>
    <row r="127" spans="1:11" ht="30" x14ac:dyDescent="0.25">
      <c r="A127" s="21" t="s">
        <v>195</v>
      </c>
      <c r="B127" s="70"/>
      <c r="C127" s="16" t="s">
        <v>1671</v>
      </c>
      <c r="D127" s="103" t="s">
        <v>28</v>
      </c>
      <c r="E127" s="103" t="s">
        <v>28</v>
      </c>
      <c r="F127" s="9" t="s">
        <v>2723</v>
      </c>
      <c r="G127" s="103" t="s">
        <v>1843</v>
      </c>
      <c r="H127" s="103"/>
      <c r="I127" s="460">
        <f>2/9/45</f>
        <v>4.9382716049382715E-3</v>
      </c>
      <c r="J127" s="318">
        <v>5</v>
      </c>
      <c r="K127" s="460">
        <f t="shared" si="12"/>
        <v>9.8765432098765434E-4</v>
      </c>
    </row>
    <row r="128" spans="1:11" x14ac:dyDescent="0.25">
      <c r="A128" s="38">
        <v>4</v>
      </c>
      <c r="B128" s="75" t="s">
        <v>1844</v>
      </c>
      <c r="C128" s="24"/>
      <c r="D128" s="3"/>
      <c r="E128" s="9"/>
      <c r="F128" s="9"/>
      <c r="G128" s="9"/>
      <c r="H128" s="9"/>
      <c r="I128" s="460"/>
      <c r="J128" s="318"/>
      <c r="K128" s="460"/>
    </row>
    <row r="129" spans="1:11" x14ac:dyDescent="0.25">
      <c r="A129" s="94" t="s">
        <v>198</v>
      </c>
      <c r="B129" s="72"/>
      <c r="C129" s="17" t="s">
        <v>1845</v>
      </c>
      <c r="D129" s="9" t="s">
        <v>28</v>
      </c>
      <c r="E129" s="9" t="s">
        <v>28</v>
      </c>
      <c r="F129" s="9" t="s">
        <v>422</v>
      </c>
      <c r="G129" s="9" t="s">
        <v>1846</v>
      </c>
      <c r="H129" s="9"/>
      <c r="I129" s="460">
        <f>5/9/45</f>
        <v>1.234567901234568E-2</v>
      </c>
      <c r="J129" s="318">
        <v>5</v>
      </c>
      <c r="K129" s="460">
        <f t="shared" si="12"/>
        <v>2.4691358024691362E-3</v>
      </c>
    </row>
    <row r="130" spans="1:11" x14ac:dyDescent="0.25">
      <c r="A130" s="94" t="s">
        <v>201</v>
      </c>
      <c r="B130" s="72"/>
      <c r="C130" s="17" t="s">
        <v>1847</v>
      </c>
      <c r="D130" s="9" t="s">
        <v>28</v>
      </c>
      <c r="E130" s="9" t="s">
        <v>28</v>
      </c>
      <c r="F130" s="9" t="s">
        <v>422</v>
      </c>
      <c r="G130" s="9" t="s">
        <v>1846</v>
      </c>
      <c r="H130" s="9"/>
      <c r="I130" s="460">
        <f>5/9/45</f>
        <v>1.234567901234568E-2</v>
      </c>
      <c r="J130" s="318">
        <v>5</v>
      </c>
      <c r="K130" s="460">
        <f t="shared" si="12"/>
        <v>2.4691358024691362E-3</v>
      </c>
    </row>
    <row r="131" spans="1:11" x14ac:dyDescent="0.25">
      <c r="A131" s="94"/>
      <c r="B131" s="347" t="s">
        <v>1848</v>
      </c>
      <c r="C131" s="8"/>
      <c r="D131" s="108"/>
      <c r="E131" s="108"/>
      <c r="F131" s="108"/>
      <c r="G131" s="108"/>
      <c r="H131" s="107"/>
      <c r="I131" s="460"/>
      <c r="J131" s="318"/>
      <c r="K131" s="460"/>
    </row>
    <row r="132" spans="1:11" x14ac:dyDescent="0.25">
      <c r="A132" s="38">
        <v>5</v>
      </c>
      <c r="B132" s="347" t="s">
        <v>587</v>
      </c>
      <c r="C132" s="5"/>
      <c r="H132" s="9"/>
      <c r="I132" s="460"/>
      <c r="J132" s="318"/>
      <c r="K132" s="460"/>
    </row>
    <row r="133" spans="1:11" x14ac:dyDescent="0.25">
      <c r="A133" s="21" t="s">
        <v>211</v>
      </c>
      <c r="B133" s="70"/>
      <c r="C133" s="16" t="s">
        <v>589</v>
      </c>
      <c r="D133" s="9" t="s">
        <v>28</v>
      </c>
      <c r="E133" s="9" t="s">
        <v>28</v>
      </c>
      <c r="F133" s="9" t="s">
        <v>422</v>
      </c>
      <c r="G133" s="9" t="s">
        <v>1644</v>
      </c>
      <c r="H133" s="103"/>
      <c r="I133" s="460">
        <f>20/9/45</f>
        <v>4.938271604938272E-2</v>
      </c>
      <c r="J133" s="318">
        <v>3</v>
      </c>
      <c r="K133" s="460">
        <f t="shared" si="12"/>
        <v>1.646090534979424E-2</v>
      </c>
    </row>
    <row r="134" spans="1:11" x14ac:dyDescent="0.25">
      <c r="A134" s="21" t="s">
        <v>214</v>
      </c>
      <c r="B134" s="70"/>
      <c r="C134" s="16" t="s">
        <v>1849</v>
      </c>
      <c r="D134" s="103" t="s">
        <v>28</v>
      </c>
      <c r="E134" s="103" t="s">
        <v>28</v>
      </c>
      <c r="F134" s="103" t="s">
        <v>13</v>
      </c>
      <c r="G134" s="103" t="s">
        <v>1649</v>
      </c>
      <c r="H134" s="103"/>
      <c r="I134" s="460">
        <f>2/9/45</f>
        <v>4.9382716049382715E-3</v>
      </c>
      <c r="J134" s="318">
        <v>5</v>
      </c>
      <c r="K134" s="460">
        <f t="shared" si="12"/>
        <v>9.8765432098765434E-4</v>
      </c>
    </row>
    <row r="135" spans="1:11" x14ac:dyDescent="0.25">
      <c r="A135" s="38">
        <v>6</v>
      </c>
      <c r="B135" s="75" t="s">
        <v>592</v>
      </c>
      <c r="C135" s="24"/>
      <c r="D135" s="3"/>
      <c r="E135" s="9"/>
      <c r="F135" s="9"/>
      <c r="G135" s="9"/>
      <c r="H135" s="9"/>
      <c r="I135" s="460"/>
      <c r="J135" s="318"/>
      <c r="K135" s="460"/>
    </row>
    <row r="136" spans="1:11" x14ac:dyDescent="0.25">
      <c r="A136" s="21" t="s">
        <v>154</v>
      </c>
      <c r="B136" s="70"/>
      <c r="C136" s="16" t="s">
        <v>593</v>
      </c>
      <c r="D136" s="103" t="s">
        <v>28</v>
      </c>
      <c r="E136" s="103" t="s">
        <v>28</v>
      </c>
      <c r="F136" s="103" t="s">
        <v>422</v>
      </c>
      <c r="G136" s="103" t="s">
        <v>1644</v>
      </c>
      <c r="H136" s="103"/>
      <c r="I136" s="460">
        <f>20/9/45</f>
        <v>4.938271604938272E-2</v>
      </c>
      <c r="J136" s="318">
        <v>3</v>
      </c>
      <c r="K136" s="460">
        <f t="shared" si="12"/>
        <v>1.646090534979424E-2</v>
      </c>
    </row>
    <row r="137" spans="1:11" x14ac:dyDescent="0.25">
      <c r="A137" s="21" t="s">
        <v>155</v>
      </c>
      <c r="B137" s="70"/>
      <c r="C137" s="16" t="s">
        <v>1850</v>
      </c>
      <c r="D137" s="103" t="s">
        <v>28</v>
      </c>
      <c r="E137" s="103" t="s">
        <v>28</v>
      </c>
      <c r="F137" s="103" t="s">
        <v>13</v>
      </c>
      <c r="G137" s="103" t="s">
        <v>1649</v>
      </c>
      <c r="H137" s="103"/>
      <c r="I137" s="460">
        <f>2/9/45</f>
        <v>4.9382716049382715E-3</v>
      </c>
      <c r="J137" s="318">
        <v>5</v>
      </c>
      <c r="K137" s="460">
        <f t="shared" si="12"/>
        <v>9.8765432098765434E-4</v>
      </c>
    </row>
    <row r="138" spans="1:11" x14ac:dyDescent="0.25">
      <c r="A138" s="38">
        <v>7</v>
      </c>
      <c r="B138" s="75" t="s">
        <v>1676</v>
      </c>
      <c r="C138" s="24"/>
      <c r="D138" s="3"/>
      <c r="E138" s="9"/>
      <c r="F138" s="9"/>
      <c r="G138" s="9"/>
      <c r="H138" s="9"/>
      <c r="I138" s="460"/>
      <c r="J138" s="318"/>
      <c r="K138" s="460"/>
    </row>
    <row r="139" spans="1:11" x14ac:dyDescent="0.25">
      <c r="A139" s="94" t="s">
        <v>232</v>
      </c>
      <c r="B139" s="72"/>
      <c r="C139" s="17" t="s">
        <v>1851</v>
      </c>
      <c r="D139" s="9" t="s">
        <v>28</v>
      </c>
      <c r="E139" s="9" t="s">
        <v>28</v>
      </c>
      <c r="F139" s="9" t="s">
        <v>422</v>
      </c>
      <c r="G139" s="9" t="s">
        <v>1644</v>
      </c>
      <c r="H139" s="9"/>
      <c r="I139" s="460">
        <f>20/9/45</f>
        <v>4.938271604938272E-2</v>
      </c>
      <c r="J139" s="318">
        <v>3</v>
      </c>
      <c r="K139" s="460">
        <f t="shared" si="12"/>
        <v>1.646090534979424E-2</v>
      </c>
    </row>
    <row r="140" spans="1:11" x14ac:dyDescent="0.25">
      <c r="A140" s="21" t="s">
        <v>235</v>
      </c>
      <c r="B140" s="70"/>
      <c r="C140" s="16" t="s">
        <v>597</v>
      </c>
      <c r="D140" s="103" t="s">
        <v>28</v>
      </c>
      <c r="E140" s="103" t="s">
        <v>28</v>
      </c>
      <c r="F140" s="103" t="s">
        <v>13</v>
      </c>
      <c r="G140" s="103" t="s">
        <v>1649</v>
      </c>
      <c r="H140" s="103"/>
      <c r="I140" s="460">
        <f>2/9/45</f>
        <v>4.9382716049382715E-3</v>
      </c>
      <c r="J140" s="318">
        <v>5</v>
      </c>
      <c r="K140" s="460">
        <f t="shared" si="12"/>
        <v>9.8765432098765434E-4</v>
      </c>
    </row>
    <row r="141" spans="1:11" ht="45" x14ac:dyDescent="0.25">
      <c r="A141" s="38">
        <v>8</v>
      </c>
      <c r="B141" s="347" t="s">
        <v>1678</v>
      </c>
      <c r="C141" s="5"/>
      <c r="D141" s="3"/>
      <c r="E141" s="9"/>
      <c r="F141" s="9"/>
      <c r="G141" s="9"/>
      <c r="H141" s="9" t="s">
        <v>1852</v>
      </c>
      <c r="I141" s="460"/>
      <c r="J141" s="318"/>
      <c r="K141" s="460"/>
    </row>
    <row r="142" spans="1:11" x14ac:dyDescent="0.25">
      <c r="A142" s="94" t="s">
        <v>242</v>
      </c>
      <c r="B142" s="72"/>
      <c r="C142" s="24" t="s">
        <v>1679</v>
      </c>
      <c r="D142" s="9" t="s">
        <v>28</v>
      </c>
      <c r="E142" s="9" t="s">
        <v>28</v>
      </c>
      <c r="F142" s="9" t="s">
        <v>422</v>
      </c>
      <c r="G142" s="9" t="s">
        <v>1680</v>
      </c>
      <c r="H142" s="9"/>
      <c r="I142" s="460">
        <f>30/9/45</f>
        <v>7.4074074074074084E-2</v>
      </c>
      <c r="J142" s="318">
        <v>3</v>
      </c>
      <c r="K142" s="460">
        <f t="shared" si="12"/>
        <v>2.469135802469136E-2</v>
      </c>
    </row>
    <row r="143" spans="1:11" x14ac:dyDescent="0.25">
      <c r="A143" s="94" t="s">
        <v>617</v>
      </c>
      <c r="B143" s="72"/>
      <c r="C143" s="17" t="s">
        <v>1681</v>
      </c>
      <c r="D143" s="9" t="s">
        <v>28</v>
      </c>
      <c r="E143" s="9" t="s">
        <v>28</v>
      </c>
      <c r="F143" s="9" t="s">
        <v>34</v>
      </c>
      <c r="G143" s="9" t="s">
        <v>1675</v>
      </c>
      <c r="H143" s="9"/>
      <c r="I143" s="460">
        <f>15/9/45</f>
        <v>3.7037037037037042E-2</v>
      </c>
      <c r="J143" s="318">
        <v>5</v>
      </c>
      <c r="K143" s="460">
        <f t="shared" si="12"/>
        <v>7.4074074074074086E-3</v>
      </c>
    </row>
    <row r="144" spans="1:11" x14ac:dyDescent="0.25">
      <c r="A144" s="21" t="s">
        <v>715</v>
      </c>
      <c r="B144" s="70"/>
      <c r="C144" s="16" t="s">
        <v>1682</v>
      </c>
      <c r="D144" s="103" t="s">
        <v>28</v>
      </c>
      <c r="E144" s="103" t="s">
        <v>28</v>
      </c>
      <c r="F144" s="103" t="s">
        <v>13</v>
      </c>
      <c r="G144" s="103" t="s">
        <v>1688</v>
      </c>
      <c r="H144" s="103"/>
      <c r="I144" s="460">
        <f>3/9/45</f>
        <v>7.4074074074074068E-3</v>
      </c>
      <c r="J144" s="318">
        <v>5</v>
      </c>
      <c r="K144" s="460">
        <f t="shared" si="12"/>
        <v>1.4814814814814814E-3</v>
      </c>
    </row>
    <row r="145" spans="1:11" x14ac:dyDescent="0.25">
      <c r="A145" s="38">
        <v>9</v>
      </c>
      <c r="B145" s="347" t="s">
        <v>1853</v>
      </c>
      <c r="C145" s="5"/>
      <c r="D145" s="3"/>
      <c r="E145" s="9"/>
      <c r="F145" s="9"/>
      <c r="G145" s="9"/>
      <c r="H145" s="9"/>
      <c r="I145" s="460"/>
      <c r="J145" s="318"/>
      <c r="K145" s="460"/>
    </row>
    <row r="146" spans="1:11" x14ac:dyDescent="0.25">
      <c r="A146" s="21" t="s">
        <v>246</v>
      </c>
      <c r="B146" s="70"/>
      <c r="C146" s="16" t="s">
        <v>1854</v>
      </c>
      <c r="D146" s="103" t="s">
        <v>28</v>
      </c>
      <c r="E146" s="103" t="s">
        <v>28</v>
      </c>
      <c r="F146" s="103" t="s">
        <v>422</v>
      </c>
      <c r="G146" s="103" t="s">
        <v>1675</v>
      </c>
      <c r="H146" s="103"/>
      <c r="I146" s="460">
        <f>15/9/45</f>
        <v>3.7037037037037042E-2</v>
      </c>
      <c r="J146" s="318">
        <v>3</v>
      </c>
      <c r="K146" s="460">
        <f t="shared" si="12"/>
        <v>1.234567901234568E-2</v>
      </c>
    </row>
    <row r="147" spans="1:11" x14ac:dyDescent="0.25">
      <c r="A147" s="21" t="s">
        <v>249</v>
      </c>
      <c r="B147" s="70"/>
      <c r="C147" s="16" t="s">
        <v>1849</v>
      </c>
      <c r="D147" s="103" t="s">
        <v>28</v>
      </c>
      <c r="E147" s="103" t="s">
        <v>28</v>
      </c>
      <c r="F147" s="103" t="s">
        <v>13</v>
      </c>
      <c r="G147" s="103" t="s">
        <v>1649</v>
      </c>
      <c r="H147" s="103"/>
      <c r="I147" s="460">
        <f>2/9/45</f>
        <v>4.9382716049382715E-3</v>
      </c>
      <c r="J147" s="318">
        <v>5</v>
      </c>
      <c r="K147" s="460">
        <f t="shared" si="12"/>
        <v>9.8765432098765434E-4</v>
      </c>
    </row>
    <row r="148" spans="1:11" x14ac:dyDescent="0.25">
      <c r="A148" s="38">
        <v>10</v>
      </c>
      <c r="B148" s="347" t="s">
        <v>1855</v>
      </c>
      <c r="C148" s="5"/>
      <c r="D148" s="3"/>
      <c r="E148" s="9"/>
      <c r="F148" s="9"/>
      <c r="G148" s="9"/>
      <c r="H148" s="9"/>
      <c r="I148" s="460"/>
      <c r="J148" s="318"/>
      <c r="K148" s="460"/>
    </row>
    <row r="149" spans="1:11" x14ac:dyDescent="0.25">
      <c r="A149" s="94" t="s">
        <v>1146</v>
      </c>
      <c r="B149" s="72"/>
      <c r="C149" s="17" t="s">
        <v>1856</v>
      </c>
      <c r="D149" s="9" t="s">
        <v>28</v>
      </c>
      <c r="E149" s="9" t="s">
        <v>28</v>
      </c>
      <c r="F149" s="9" t="s">
        <v>108</v>
      </c>
      <c r="G149" s="9" t="s">
        <v>1846</v>
      </c>
      <c r="H149" s="9"/>
      <c r="I149" s="460">
        <f>5/9/45</f>
        <v>1.234567901234568E-2</v>
      </c>
      <c r="J149" s="318">
        <v>3</v>
      </c>
      <c r="K149" s="460">
        <f t="shared" si="12"/>
        <v>4.11522633744856E-3</v>
      </c>
    </row>
    <row r="150" spans="1:11" x14ac:dyDescent="0.25">
      <c r="A150" s="94" t="s">
        <v>1148</v>
      </c>
      <c r="B150" s="72"/>
      <c r="C150" s="17" t="s">
        <v>1681</v>
      </c>
      <c r="D150" s="9" t="s">
        <v>28</v>
      </c>
      <c r="E150" s="9" t="s">
        <v>28</v>
      </c>
      <c r="F150" s="9" t="s">
        <v>34</v>
      </c>
      <c r="G150" s="9" t="s">
        <v>1675</v>
      </c>
      <c r="H150" s="9"/>
      <c r="I150" s="460">
        <f>15/9/45</f>
        <v>3.7037037037037042E-2</v>
      </c>
      <c r="J150" s="318">
        <v>5</v>
      </c>
      <c r="K150" s="460">
        <f t="shared" si="12"/>
        <v>7.4074074074074086E-3</v>
      </c>
    </row>
    <row r="151" spans="1:11" x14ac:dyDescent="0.25">
      <c r="A151" s="21" t="s">
        <v>1857</v>
      </c>
      <c r="B151" s="70"/>
      <c r="C151" s="16" t="s">
        <v>602</v>
      </c>
      <c r="D151" s="103" t="s">
        <v>28</v>
      </c>
      <c r="E151" s="103" t="s">
        <v>28</v>
      </c>
      <c r="F151" s="103" t="s">
        <v>13</v>
      </c>
      <c r="G151" s="103" t="s">
        <v>1645</v>
      </c>
      <c r="H151" s="103"/>
      <c r="I151" s="460">
        <f>2/9/45</f>
        <v>4.9382716049382715E-3</v>
      </c>
      <c r="J151" s="318">
        <v>5</v>
      </c>
      <c r="K151" s="460">
        <f t="shared" si="12"/>
        <v>9.8765432098765434E-4</v>
      </c>
    </row>
    <row r="152" spans="1:11" x14ac:dyDescent="0.25">
      <c r="A152" s="94"/>
      <c r="B152" s="347" t="s">
        <v>1858</v>
      </c>
      <c r="C152" s="8"/>
      <c r="D152" s="108"/>
      <c r="E152" s="108"/>
      <c r="F152" s="108"/>
      <c r="G152" s="108"/>
      <c r="H152" s="107"/>
      <c r="I152" s="460"/>
      <c r="J152" s="318"/>
      <c r="K152" s="460"/>
    </row>
    <row r="153" spans="1:11" x14ac:dyDescent="0.25">
      <c r="A153" s="38">
        <v>11</v>
      </c>
      <c r="B153" s="75" t="s">
        <v>598</v>
      </c>
      <c r="C153" s="24"/>
      <c r="D153" s="3"/>
      <c r="E153" s="9"/>
      <c r="F153" s="9"/>
      <c r="G153" s="9"/>
      <c r="H153" s="9"/>
      <c r="I153" s="460"/>
      <c r="J153" s="318"/>
      <c r="K153" s="460"/>
    </row>
    <row r="154" spans="1:11" x14ac:dyDescent="0.25">
      <c r="A154" s="94" t="s">
        <v>1151</v>
      </c>
      <c r="B154" s="72"/>
      <c r="C154" s="17" t="s">
        <v>600</v>
      </c>
      <c r="D154" s="9" t="s">
        <v>28</v>
      </c>
      <c r="E154" s="9" t="s">
        <v>28</v>
      </c>
      <c r="F154" s="9" t="s">
        <v>422</v>
      </c>
      <c r="G154" s="9" t="s">
        <v>1859</v>
      </c>
      <c r="H154" s="9"/>
      <c r="I154" s="460">
        <f>15/9/45</f>
        <v>3.7037037037037042E-2</v>
      </c>
      <c r="J154" s="318">
        <v>3</v>
      </c>
      <c r="K154" s="460">
        <f t="shared" si="12"/>
        <v>1.234567901234568E-2</v>
      </c>
    </row>
    <row r="155" spans="1:11" x14ac:dyDescent="0.25">
      <c r="A155" s="21" t="s">
        <v>1153</v>
      </c>
      <c r="B155" s="70"/>
      <c r="C155" s="16" t="s">
        <v>602</v>
      </c>
      <c r="D155" s="103" t="s">
        <v>28</v>
      </c>
      <c r="E155" s="103" t="s">
        <v>28</v>
      </c>
      <c r="F155" s="103" t="s">
        <v>13</v>
      </c>
      <c r="G155" s="103" t="s">
        <v>1688</v>
      </c>
      <c r="H155" s="103"/>
      <c r="I155" s="460">
        <f>3/9/45</f>
        <v>7.4074074074074068E-3</v>
      </c>
      <c r="J155" s="318">
        <v>5</v>
      </c>
      <c r="K155" s="460">
        <f t="shared" si="12"/>
        <v>1.4814814814814814E-3</v>
      </c>
    </row>
    <row r="156" spans="1:11" x14ac:dyDescent="0.25">
      <c r="A156" s="38">
        <v>12</v>
      </c>
      <c r="B156" s="347" t="s">
        <v>1684</v>
      </c>
      <c r="C156" s="5"/>
      <c r="D156" s="3"/>
      <c r="E156" s="9"/>
      <c r="F156" s="9"/>
      <c r="G156" s="9"/>
      <c r="H156" s="9"/>
      <c r="I156" s="460"/>
      <c r="J156" s="318"/>
      <c r="K156" s="460"/>
    </row>
    <row r="157" spans="1:11" x14ac:dyDescent="0.25">
      <c r="A157" s="94" t="s">
        <v>1536</v>
      </c>
      <c r="B157" s="72"/>
      <c r="C157" s="17" t="s">
        <v>1685</v>
      </c>
      <c r="D157" s="9" t="s">
        <v>28</v>
      </c>
      <c r="E157" s="9"/>
      <c r="F157" s="9" t="s">
        <v>422</v>
      </c>
      <c r="G157" s="9" t="s">
        <v>1859</v>
      </c>
      <c r="H157" s="9"/>
      <c r="I157" s="460">
        <f>25/9/45</f>
        <v>6.1728395061728392E-2</v>
      </c>
      <c r="J157" s="318">
        <v>3</v>
      </c>
      <c r="K157" s="460">
        <f t="shared" si="12"/>
        <v>2.0576131687242798E-2</v>
      </c>
    </row>
    <row r="158" spans="1:11" x14ac:dyDescent="0.25">
      <c r="A158" s="94" t="s">
        <v>1156</v>
      </c>
      <c r="B158" s="72"/>
      <c r="C158" s="17" t="s">
        <v>1687</v>
      </c>
      <c r="D158" s="9" t="s">
        <v>28</v>
      </c>
      <c r="E158" s="9" t="s">
        <v>28</v>
      </c>
      <c r="F158" s="9" t="s">
        <v>34</v>
      </c>
      <c r="G158" s="9" t="s">
        <v>1644</v>
      </c>
      <c r="H158" s="9"/>
      <c r="I158" s="460">
        <f>20/9/45</f>
        <v>4.938271604938272E-2</v>
      </c>
      <c r="J158" s="318">
        <v>5</v>
      </c>
      <c r="K158" s="460">
        <f t="shared" si="12"/>
        <v>9.8765432098765447E-3</v>
      </c>
    </row>
    <row r="159" spans="1:11" x14ac:dyDescent="0.25">
      <c r="A159" s="21" t="s">
        <v>1860</v>
      </c>
      <c r="B159" s="70"/>
      <c r="C159" s="16" t="s">
        <v>602</v>
      </c>
      <c r="D159" s="103" t="s">
        <v>28</v>
      </c>
      <c r="E159" s="103" t="s">
        <v>28</v>
      </c>
      <c r="F159" s="103" t="s">
        <v>13</v>
      </c>
      <c r="G159" s="103" t="s">
        <v>1688</v>
      </c>
      <c r="H159" s="103"/>
      <c r="I159" s="460">
        <f>3/9/45</f>
        <v>7.4074074074074068E-3</v>
      </c>
      <c r="J159" s="318">
        <v>5</v>
      </c>
      <c r="K159" s="460">
        <f t="shared" si="12"/>
        <v>1.4814814814814814E-3</v>
      </c>
    </row>
    <row r="160" spans="1:11" x14ac:dyDescent="0.25">
      <c r="A160" s="38">
        <v>13</v>
      </c>
      <c r="B160" s="347" t="s">
        <v>1861</v>
      </c>
      <c r="C160" s="5"/>
      <c r="D160" s="3"/>
      <c r="E160" s="9"/>
      <c r="F160" s="9"/>
      <c r="G160" s="9"/>
      <c r="H160" s="9"/>
      <c r="I160" s="460"/>
      <c r="J160" s="318"/>
      <c r="K160" s="460"/>
    </row>
    <row r="161" spans="1:11" x14ac:dyDescent="0.25">
      <c r="A161" s="21" t="s">
        <v>1862</v>
      </c>
      <c r="B161" s="70"/>
      <c r="C161" s="16" t="s">
        <v>1863</v>
      </c>
      <c r="D161" s="103" t="s">
        <v>28</v>
      </c>
      <c r="E161" s="103" t="s">
        <v>28</v>
      </c>
      <c r="F161" s="103" t="s">
        <v>422</v>
      </c>
      <c r="G161" s="103" t="s">
        <v>1644</v>
      </c>
      <c r="H161" s="103"/>
      <c r="I161" s="460">
        <f>20/9/45</f>
        <v>4.938271604938272E-2</v>
      </c>
      <c r="J161" s="318">
        <v>3</v>
      </c>
      <c r="K161" s="460">
        <f t="shared" si="12"/>
        <v>1.646090534979424E-2</v>
      </c>
    </row>
    <row r="162" spans="1:11" x14ac:dyDescent="0.25">
      <c r="A162" s="21" t="s">
        <v>1864</v>
      </c>
      <c r="B162" s="70"/>
      <c r="C162" s="16" t="s">
        <v>602</v>
      </c>
      <c r="D162" s="103" t="s">
        <v>28</v>
      </c>
      <c r="E162" s="103" t="s">
        <v>28</v>
      </c>
      <c r="F162" s="103" t="s">
        <v>13</v>
      </c>
      <c r="G162" s="103" t="s">
        <v>1688</v>
      </c>
      <c r="H162" s="103"/>
      <c r="I162" s="460">
        <f>3/9/45</f>
        <v>7.4074074074074068E-3</v>
      </c>
      <c r="J162" s="318">
        <v>5</v>
      </c>
      <c r="K162" s="460">
        <f t="shared" si="12"/>
        <v>1.4814814814814814E-3</v>
      </c>
    </row>
    <row r="163" spans="1:11" x14ac:dyDescent="0.25">
      <c r="A163" s="94"/>
      <c r="B163" s="347" t="s">
        <v>1865</v>
      </c>
      <c r="C163" s="8"/>
      <c r="D163" s="108"/>
      <c r="E163" s="108"/>
      <c r="F163" s="108"/>
      <c r="G163" s="108"/>
      <c r="H163" s="107"/>
      <c r="I163" s="460"/>
      <c r="J163" s="318"/>
      <c r="K163" s="460"/>
    </row>
    <row r="164" spans="1:11" x14ac:dyDescent="0.25">
      <c r="A164" s="38">
        <v>14</v>
      </c>
      <c r="B164" s="347" t="s">
        <v>1866</v>
      </c>
      <c r="C164" s="5"/>
      <c r="D164" s="3"/>
      <c r="E164" s="3"/>
      <c r="F164" s="3"/>
      <c r="G164" s="3"/>
      <c r="H164" s="9"/>
      <c r="I164" s="460"/>
      <c r="J164" s="318"/>
      <c r="K164" s="460"/>
    </row>
    <row r="165" spans="1:11" x14ac:dyDescent="0.25">
      <c r="A165" s="21" t="s">
        <v>1867</v>
      </c>
      <c r="B165" s="70"/>
      <c r="C165" s="16" t="s">
        <v>1689</v>
      </c>
      <c r="D165" s="103" t="s">
        <v>28</v>
      </c>
      <c r="E165" s="103" t="s">
        <v>28</v>
      </c>
      <c r="F165" s="103" t="s">
        <v>34</v>
      </c>
      <c r="G165" s="103" t="s">
        <v>620</v>
      </c>
      <c r="H165" s="103"/>
      <c r="I165" s="460">
        <f>1/9/45</f>
        <v>2.4691358024691358E-3</v>
      </c>
      <c r="J165" s="318">
        <v>5</v>
      </c>
      <c r="K165" s="460">
        <f t="shared" ref="K165:K185" si="15">I165/J165</f>
        <v>4.9382716049382717E-4</v>
      </c>
    </row>
    <row r="166" spans="1:11" x14ac:dyDescent="0.25">
      <c r="A166" s="21" t="s">
        <v>1868</v>
      </c>
      <c r="B166" s="70"/>
      <c r="C166" s="16" t="s">
        <v>1690</v>
      </c>
      <c r="D166" s="103" t="s">
        <v>28</v>
      </c>
      <c r="E166" s="103" t="s">
        <v>28</v>
      </c>
      <c r="F166" s="103" t="s">
        <v>34</v>
      </c>
      <c r="G166" s="103" t="s">
        <v>1654</v>
      </c>
      <c r="H166" s="103"/>
      <c r="I166" s="460">
        <f>10/9/45</f>
        <v>2.469135802469136E-2</v>
      </c>
      <c r="J166" s="318">
        <v>5</v>
      </c>
      <c r="K166" s="460">
        <f t="shared" si="15"/>
        <v>4.9382716049382724E-3</v>
      </c>
    </row>
    <row r="167" spans="1:11" x14ac:dyDescent="0.25">
      <c r="A167" s="94" t="s">
        <v>1869</v>
      </c>
      <c r="B167" s="72"/>
      <c r="C167" s="17" t="s">
        <v>1691</v>
      </c>
      <c r="D167" s="3"/>
      <c r="E167" s="9" t="s">
        <v>28</v>
      </c>
      <c r="F167" s="9" t="s">
        <v>13</v>
      </c>
      <c r="G167" s="9" t="s">
        <v>1648</v>
      </c>
      <c r="H167" s="9"/>
      <c r="I167" s="460">
        <f>2/9/45</f>
        <v>4.9382716049382715E-3</v>
      </c>
      <c r="J167" s="318">
        <v>5</v>
      </c>
      <c r="K167" s="460">
        <f t="shared" si="15"/>
        <v>9.8765432098765434E-4</v>
      </c>
    </row>
    <row r="168" spans="1:11" x14ac:dyDescent="0.25">
      <c r="A168" s="94" t="s">
        <v>1870</v>
      </c>
      <c r="B168" s="72"/>
      <c r="C168" s="17" t="s">
        <v>574</v>
      </c>
      <c r="D168" s="9" t="s">
        <v>28</v>
      </c>
      <c r="E168" s="9" t="s">
        <v>28</v>
      </c>
      <c r="F168" s="9" t="s">
        <v>34</v>
      </c>
      <c r="G168" s="9" t="s">
        <v>1871</v>
      </c>
      <c r="H168" s="9"/>
      <c r="I168" s="460">
        <f t="shared" ref="I168" si="16">3/9/45</f>
        <v>7.4074074074074068E-3</v>
      </c>
      <c r="J168" s="318">
        <v>5</v>
      </c>
      <c r="K168" s="460">
        <f t="shared" si="15"/>
        <v>1.4814814814814814E-3</v>
      </c>
    </row>
    <row r="169" spans="1:11" x14ac:dyDescent="0.25">
      <c r="A169" s="38">
        <v>15</v>
      </c>
      <c r="B169" s="75" t="s">
        <v>1695</v>
      </c>
      <c r="C169" s="17" t="s">
        <v>584</v>
      </c>
      <c r="D169" s="9" t="s">
        <v>28</v>
      </c>
      <c r="E169" s="9" t="s">
        <v>28</v>
      </c>
      <c r="F169" s="9" t="s">
        <v>34</v>
      </c>
      <c r="G169" s="9" t="s">
        <v>1654</v>
      </c>
      <c r="H169" s="9"/>
      <c r="I169" s="460">
        <f t="shared" ref="I169" si="17">20/9/45</f>
        <v>4.938271604938272E-2</v>
      </c>
      <c r="J169" s="318">
        <v>5</v>
      </c>
      <c r="K169" s="460">
        <f t="shared" si="15"/>
        <v>9.8765432098765447E-3</v>
      </c>
    </row>
    <row r="170" spans="1:11" x14ac:dyDescent="0.25">
      <c r="A170" s="38">
        <v>16</v>
      </c>
      <c r="B170" s="75" t="s">
        <v>1872</v>
      </c>
      <c r="C170" s="24"/>
      <c r="D170" s="3"/>
      <c r="E170" s="9"/>
      <c r="F170" s="9"/>
      <c r="G170" s="9"/>
      <c r="H170" s="9"/>
      <c r="I170" s="460"/>
      <c r="J170" s="318"/>
      <c r="K170" s="460"/>
    </row>
    <row r="171" spans="1:11" x14ac:dyDescent="0.25">
      <c r="A171" s="21" t="s">
        <v>1873</v>
      </c>
      <c r="B171" s="70"/>
      <c r="C171" s="16" t="s">
        <v>1698</v>
      </c>
      <c r="D171" s="55"/>
      <c r="E171" s="103" t="s">
        <v>28</v>
      </c>
      <c r="F171" s="103" t="s">
        <v>13</v>
      </c>
      <c r="G171" s="103" t="s">
        <v>1644</v>
      </c>
      <c r="H171" s="103"/>
      <c r="I171" s="460">
        <f>20/9/45</f>
        <v>4.938271604938272E-2</v>
      </c>
      <c r="J171" s="318">
        <v>5</v>
      </c>
      <c r="K171" s="460">
        <f t="shared" si="15"/>
        <v>9.8765432098765447E-3</v>
      </c>
    </row>
    <row r="172" spans="1:11" x14ac:dyDescent="0.25">
      <c r="A172" s="21" t="s">
        <v>1874</v>
      </c>
      <c r="B172" s="70"/>
      <c r="C172" s="16" t="s">
        <v>606</v>
      </c>
      <c r="D172" s="103" t="s">
        <v>28</v>
      </c>
      <c r="E172" s="103"/>
      <c r="F172" s="103" t="s">
        <v>13</v>
      </c>
      <c r="G172" s="103" t="s">
        <v>620</v>
      </c>
      <c r="H172" s="103"/>
      <c r="I172" s="460">
        <f>1/9/45</f>
        <v>2.4691358024691358E-3</v>
      </c>
      <c r="J172" s="318">
        <v>5</v>
      </c>
      <c r="K172" s="460">
        <f t="shared" si="15"/>
        <v>4.9382716049382717E-4</v>
      </c>
    </row>
    <row r="173" spans="1:11" x14ac:dyDescent="0.25">
      <c r="A173" s="38">
        <v>17</v>
      </c>
      <c r="B173" s="75" t="s">
        <v>610</v>
      </c>
      <c r="C173" s="24"/>
      <c r="D173" s="3"/>
      <c r="E173" s="9"/>
      <c r="F173" s="9"/>
      <c r="G173" s="9"/>
      <c r="H173" s="9"/>
      <c r="I173" s="460"/>
      <c r="J173" s="318"/>
      <c r="K173" s="460"/>
    </row>
    <row r="174" spans="1:11" x14ac:dyDescent="0.25">
      <c r="A174" s="94" t="s">
        <v>1875</v>
      </c>
      <c r="B174" s="72"/>
      <c r="C174" s="17" t="s">
        <v>611</v>
      </c>
      <c r="D174" s="3"/>
      <c r="E174" s="9" t="s">
        <v>28</v>
      </c>
      <c r="F174" s="9" t="s">
        <v>34</v>
      </c>
      <c r="G174" s="9" t="s">
        <v>1699</v>
      </c>
      <c r="H174" s="9"/>
      <c r="I174" s="460">
        <f>20/9/45</f>
        <v>4.938271604938272E-2</v>
      </c>
      <c r="J174" s="318">
        <v>3</v>
      </c>
      <c r="K174" s="460">
        <f t="shared" si="15"/>
        <v>1.646090534979424E-2</v>
      </c>
    </row>
    <row r="175" spans="1:11" x14ac:dyDescent="0.25">
      <c r="A175" s="94" t="s">
        <v>1876</v>
      </c>
      <c r="B175" s="72"/>
      <c r="C175" s="17" t="s">
        <v>613</v>
      </c>
      <c r="D175" s="9" t="s">
        <v>28</v>
      </c>
      <c r="E175" s="9" t="s">
        <v>28</v>
      </c>
      <c r="F175" s="9" t="s">
        <v>34</v>
      </c>
      <c r="G175" s="9" t="s">
        <v>1649</v>
      </c>
      <c r="H175" s="9"/>
      <c r="I175" s="460">
        <f>2/9/45</f>
        <v>4.9382716049382715E-3</v>
      </c>
      <c r="J175" s="318">
        <v>5</v>
      </c>
      <c r="K175" s="460">
        <f t="shared" si="15"/>
        <v>9.8765432098765434E-4</v>
      </c>
    </row>
    <row r="176" spans="1:11" x14ac:dyDescent="0.25">
      <c r="A176" s="94" t="s">
        <v>1877</v>
      </c>
      <c r="B176" s="72"/>
      <c r="C176" s="17" t="s">
        <v>614</v>
      </c>
      <c r="D176" s="9" t="s">
        <v>28</v>
      </c>
      <c r="E176" s="9" t="s">
        <v>28</v>
      </c>
      <c r="F176" s="9" t="s">
        <v>34</v>
      </c>
      <c r="G176" s="9" t="s">
        <v>1701</v>
      </c>
      <c r="H176" s="9"/>
      <c r="I176" s="460">
        <f>6/9/45</f>
        <v>1.4814814814814814E-2</v>
      </c>
      <c r="J176" s="318">
        <v>3</v>
      </c>
      <c r="K176" s="460">
        <f t="shared" si="15"/>
        <v>4.9382716049382715E-3</v>
      </c>
    </row>
    <row r="177" spans="1:11" x14ac:dyDescent="0.25">
      <c r="A177" s="38">
        <v>18</v>
      </c>
      <c r="B177" s="347" t="s">
        <v>1878</v>
      </c>
      <c r="C177" s="5"/>
      <c r="D177" s="3"/>
      <c r="E177" s="9"/>
      <c r="F177" s="9"/>
      <c r="G177" s="9"/>
      <c r="H177" s="9"/>
      <c r="I177" s="460"/>
      <c r="J177" s="318"/>
      <c r="K177" s="460"/>
    </row>
    <row r="178" spans="1:11" x14ac:dyDescent="0.25">
      <c r="A178" s="94" t="s">
        <v>1879</v>
      </c>
      <c r="B178" s="72"/>
      <c r="C178" s="24" t="s">
        <v>574</v>
      </c>
      <c r="D178" s="9" t="s">
        <v>28</v>
      </c>
      <c r="E178" s="9" t="s">
        <v>28</v>
      </c>
      <c r="F178" s="9" t="s">
        <v>34</v>
      </c>
      <c r="G178" s="9" t="s">
        <v>1871</v>
      </c>
      <c r="H178" s="9"/>
      <c r="I178" s="460">
        <f>40/9/45</f>
        <v>9.876543209876544E-2</v>
      </c>
      <c r="J178" s="318">
        <v>5</v>
      </c>
      <c r="K178" s="460">
        <f t="shared" si="15"/>
        <v>1.9753086419753089E-2</v>
      </c>
    </row>
    <row r="179" spans="1:11" ht="45" x14ac:dyDescent="0.25">
      <c r="A179" s="21" t="s">
        <v>1880</v>
      </c>
      <c r="B179" s="70"/>
      <c r="C179" s="16" t="s">
        <v>144</v>
      </c>
      <c r="D179" s="103" t="s">
        <v>28</v>
      </c>
      <c r="E179" s="103"/>
      <c r="F179" s="103" t="s">
        <v>13</v>
      </c>
      <c r="G179" s="103" t="s">
        <v>620</v>
      </c>
      <c r="H179" s="103" t="s">
        <v>1835</v>
      </c>
      <c r="I179" s="460">
        <f>1/9/45</f>
        <v>2.4691358024691358E-3</v>
      </c>
      <c r="J179" s="318">
        <v>5</v>
      </c>
      <c r="K179" s="460">
        <f t="shared" si="15"/>
        <v>4.9382716049382717E-4</v>
      </c>
    </row>
    <row r="180" spans="1:11" ht="45" x14ac:dyDescent="0.25">
      <c r="A180" s="4">
        <v>19</v>
      </c>
      <c r="B180" s="62" t="s">
        <v>619</v>
      </c>
      <c r="C180" s="16" t="s">
        <v>144</v>
      </c>
      <c r="D180" s="103" t="s">
        <v>28</v>
      </c>
      <c r="E180" s="103"/>
      <c r="F180" s="103" t="s">
        <v>13</v>
      </c>
      <c r="G180" s="103" t="s">
        <v>620</v>
      </c>
      <c r="H180" s="103" t="s">
        <v>1881</v>
      </c>
      <c r="I180" s="460">
        <f>1/9/45</f>
        <v>2.4691358024691358E-3</v>
      </c>
      <c r="J180" s="318">
        <v>5</v>
      </c>
      <c r="K180" s="460">
        <f t="shared" si="15"/>
        <v>4.9382716049382717E-4</v>
      </c>
    </row>
    <row r="181" spans="1:11" ht="45" x14ac:dyDescent="0.25">
      <c r="A181" s="38">
        <v>20</v>
      </c>
      <c r="B181" s="75" t="s">
        <v>1696</v>
      </c>
      <c r="C181" s="17" t="s">
        <v>1882</v>
      </c>
      <c r="D181" s="3"/>
      <c r="E181" s="9" t="s">
        <v>28</v>
      </c>
      <c r="F181" s="9" t="s">
        <v>560</v>
      </c>
      <c r="G181" s="9" t="s">
        <v>1649</v>
      </c>
      <c r="H181" s="9" t="s">
        <v>1835</v>
      </c>
      <c r="I181" s="460">
        <f>2/9/45</f>
        <v>4.9382716049382715E-3</v>
      </c>
      <c r="J181" s="318">
        <v>5</v>
      </c>
      <c r="K181" s="460">
        <f t="shared" si="15"/>
        <v>9.8765432098765434E-4</v>
      </c>
    </row>
    <row r="182" spans="1:11" x14ac:dyDescent="0.25">
      <c r="A182" s="38">
        <v>21</v>
      </c>
      <c r="B182" s="347" t="s">
        <v>1883</v>
      </c>
      <c r="C182" s="8"/>
      <c r="D182" s="108"/>
      <c r="E182" s="108"/>
      <c r="F182" s="108"/>
      <c r="G182" s="107"/>
      <c r="H182" s="9"/>
      <c r="I182" s="460"/>
      <c r="J182" s="318"/>
      <c r="K182" s="460"/>
    </row>
    <row r="183" spans="1:11" x14ac:dyDescent="0.25">
      <c r="A183" s="94" t="s">
        <v>1884</v>
      </c>
      <c r="B183" s="75"/>
      <c r="C183" s="24" t="s">
        <v>1885</v>
      </c>
      <c r="D183" s="9" t="s">
        <v>28</v>
      </c>
      <c r="E183" s="9"/>
      <c r="F183" s="9" t="s">
        <v>13</v>
      </c>
      <c r="G183" s="9" t="s">
        <v>620</v>
      </c>
      <c r="H183" s="9"/>
      <c r="I183" s="460">
        <f>1/9/45</f>
        <v>2.4691358024691358E-3</v>
      </c>
      <c r="J183" s="318">
        <v>5</v>
      </c>
      <c r="K183" s="460">
        <f t="shared" si="15"/>
        <v>4.9382716049382717E-4</v>
      </c>
    </row>
    <row r="184" spans="1:11" x14ac:dyDescent="0.25">
      <c r="A184" s="94" t="s">
        <v>1886</v>
      </c>
      <c r="B184" s="75"/>
      <c r="C184" s="17" t="s">
        <v>1887</v>
      </c>
      <c r="D184" s="9" t="s">
        <v>28</v>
      </c>
      <c r="E184" s="9" t="s">
        <v>28</v>
      </c>
      <c r="F184" s="9" t="s">
        <v>422</v>
      </c>
      <c r="G184" s="9" t="s">
        <v>1686</v>
      </c>
      <c r="H184" s="9"/>
      <c r="I184" s="460">
        <f>50/9/45</f>
        <v>0.12345679012345678</v>
      </c>
      <c r="J184" s="318">
        <v>5</v>
      </c>
      <c r="K184" s="460">
        <f t="shared" si="15"/>
        <v>2.4691358024691357E-2</v>
      </c>
    </row>
    <row r="185" spans="1:11" x14ac:dyDescent="0.25">
      <c r="A185" s="94" t="s">
        <v>1888</v>
      </c>
      <c r="B185" s="75"/>
      <c r="C185" s="17" t="s">
        <v>1655</v>
      </c>
      <c r="D185" s="9" t="s">
        <v>28</v>
      </c>
      <c r="E185" s="9" t="s">
        <v>28</v>
      </c>
      <c r="F185" s="9" t="s">
        <v>34</v>
      </c>
      <c r="G185" s="9" t="s">
        <v>1889</v>
      </c>
      <c r="H185" s="9"/>
      <c r="I185" s="460">
        <f>1/9/45</f>
        <v>2.4691358024691358E-3</v>
      </c>
      <c r="J185" s="318">
        <v>5</v>
      </c>
      <c r="K185" s="460">
        <f t="shared" si="15"/>
        <v>4.9382716049382717E-4</v>
      </c>
    </row>
    <row r="187" spans="1:11" x14ac:dyDescent="0.25">
      <c r="A187" s="330" t="s">
        <v>2873</v>
      </c>
      <c r="B187" s="331"/>
      <c r="C187" s="332"/>
      <c r="D187" s="333"/>
      <c r="E187" s="333"/>
      <c r="F187" s="333"/>
      <c r="G187" s="333"/>
      <c r="H187" s="333"/>
      <c r="I187" s="462"/>
      <c r="J187" s="334"/>
      <c r="K187" s="462"/>
    </row>
    <row r="188" spans="1:11" s="424" customFormat="1" ht="30" customHeight="1" x14ac:dyDescent="0.25">
      <c r="A188" s="487" t="s">
        <v>0</v>
      </c>
      <c r="B188" s="487" t="s">
        <v>20</v>
      </c>
      <c r="C188" s="487" t="s">
        <v>1</v>
      </c>
      <c r="D188" s="491" t="s">
        <v>2</v>
      </c>
      <c r="E188" s="492"/>
      <c r="F188" s="487" t="s">
        <v>37</v>
      </c>
      <c r="G188" s="487" t="s">
        <v>38</v>
      </c>
      <c r="H188" s="487" t="s">
        <v>3</v>
      </c>
      <c r="I188" s="489" t="s">
        <v>3193</v>
      </c>
      <c r="J188" s="487" t="s">
        <v>3189</v>
      </c>
      <c r="K188" s="489" t="s">
        <v>3190</v>
      </c>
    </row>
    <row r="189" spans="1:11" s="424" customFormat="1" ht="30" customHeight="1" x14ac:dyDescent="0.25">
      <c r="A189" s="488"/>
      <c r="B189" s="488"/>
      <c r="C189" s="488"/>
      <c r="D189" s="425" t="s">
        <v>39</v>
      </c>
      <c r="E189" s="425" t="s">
        <v>4</v>
      </c>
      <c r="F189" s="488"/>
      <c r="G189" s="488"/>
      <c r="H189" s="488"/>
      <c r="I189" s="490"/>
      <c r="J189" s="488"/>
      <c r="K189" s="490"/>
    </row>
    <row r="190" spans="1:11" x14ac:dyDescent="0.25">
      <c r="A190" s="96" t="s">
        <v>62</v>
      </c>
      <c r="B190" s="64" t="s">
        <v>21</v>
      </c>
      <c r="C190" s="10"/>
      <c r="D190" s="109"/>
      <c r="E190" s="109"/>
      <c r="F190" s="109"/>
      <c r="G190" s="109"/>
      <c r="H190" s="112"/>
      <c r="I190" s="460"/>
      <c r="J190" s="318"/>
      <c r="K190" s="460"/>
    </row>
    <row r="191" spans="1:11" ht="30" x14ac:dyDescent="0.25">
      <c r="A191" s="12">
        <v>1</v>
      </c>
      <c r="B191" s="67"/>
      <c r="C191" s="11" t="s">
        <v>1890</v>
      </c>
      <c r="D191" s="57" t="s">
        <v>28</v>
      </c>
      <c r="E191" s="113"/>
      <c r="F191" s="57" t="s">
        <v>13</v>
      </c>
      <c r="G191" s="57" t="s">
        <v>778</v>
      </c>
      <c r="H191" s="57" t="s">
        <v>1891</v>
      </c>
      <c r="I191" s="460">
        <f>1/9/45</f>
        <v>2.4691358024691358E-3</v>
      </c>
      <c r="J191" s="318">
        <v>5</v>
      </c>
      <c r="K191" s="460">
        <f t="shared" ref="K191:K254" si="18">I191/J191</f>
        <v>4.9382716049382717E-4</v>
      </c>
    </row>
    <row r="192" spans="1:11" x14ac:dyDescent="0.25">
      <c r="A192" s="96" t="s">
        <v>66</v>
      </c>
      <c r="B192" s="64" t="s">
        <v>23</v>
      </c>
      <c r="C192" s="10"/>
      <c r="D192" s="109"/>
      <c r="E192" s="109"/>
      <c r="F192" s="109"/>
      <c r="G192" s="109"/>
      <c r="H192" s="112"/>
      <c r="I192" s="460"/>
      <c r="J192" s="318"/>
      <c r="K192" s="460"/>
    </row>
    <row r="193" spans="1:11" x14ac:dyDescent="0.25">
      <c r="A193" s="52"/>
      <c r="B193" s="64" t="s">
        <v>1892</v>
      </c>
      <c r="C193" s="10"/>
      <c r="D193" s="109"/>
      <c r="E193" s="109"/>
      <c r="F193" s="109"/>
      <c r="G193" s="109"/>
      <c r="H193" s="112"/>
      <c r="I193" s="460"/>
      <c r="J193" s="318"/>
      <c r="K193" s="460"/>
    </row>
    <row r="194" spans="1:11" x14ac:dyDescent="0.25">
      <c r="A194" s="96" t="s">
        <v>40</v>
      </c>
      <c r="B194" s="64" t="s">
        <v>401</v>
      </c>
      <c r="C194" s="10"/>
      <c r="D194" s="32"/>
      <c r="E194" s="32"/>
      <c r="F194" s="32"/>
      <c r="G194" s="32"/>
      <c r="H194" s="32"/>
      <c r="I194" s="460"/>
      <c r="J194" s="318"/>
      <c r="K194" s="460"/>
    </row>
    <row r="195" spans="1:11" x14ac:dyDescent="0.25">
      <c r="A195" s="96">
        <v>1</v>
      </c>
      <c r="B195" s="64" t="s">
        <v>1893</v>
      </c>
      <c r="C195" s="10"/>
      <c r="D195" s="109"/>
      <c r="E195" s="109"/>
      <c r="F195" s="109"/>
      <c r="G195" s="109"/>
      <c r="H195" s="112"/>
      <c r="I195" s="460"/>
      <c r="J195" s="318"/>
      <c r="K195" s="460"/>
    </row>
    <row r="196" spans="1:11" ht="30" x14ac:dyDescent="0.25">
      <c r="A196" s="12" t="s">
        <v>67</v>
      </c>
      <c r="B196" s="67"/>
      <c r="C196" s="11" t="s">
        <v>1894</v>
      </c>
      <c r="D196" s="57" t="s">
        <v>28</v>
      </c>
      <c r="E196" s="57"/>
      <c r="F196" s="57" t="s">
        <v>350</v>
      </c>
      <c r="G196" s="57" t="s">
        <v>446</v>
      </c>
      <c r="H196" s="57" t="s">
        <v>336</v>
      </c>
      <c r="I196" s="460">
        <f>1/3/45</f>
        <v>7.4074074074074068E-3</v>
      </c>
      <c r="J196" s="318">
        <v>5</v>
      </c>
      <c r="K196" s="460">
        <f t="shared" si="18"/>
        <v>1.4814814814814814E-3</v>
      </c>
    </row>
    <row r="197" spans="1:11" x14ac:dyDescent="0.25">
      <c r="A197" s="96">
        <v>2</v>
      </c>
      <c r="B197" s="64" t="s">
        <v>1895</v>
      </c>
      <c r="C197" s="10"/>
      <c r="D197" s="109"/>
      <c r="E197" s="109"/>
      <c r="F197" s="109"/>
      <c r="G197" s="109"/>
      <c r="H197" s="112"/>
      <c r="I197" s="460"/>
      <c r="J197" s="318"/>
      <c r="K197" s="460"/>
    </row>
    <row r="198" spans="1:11" ht="30" x14ac:dyDescent="0.25">
      <c r="A198" s="12" t="s">
        <v>32</v>
      </c>
      <c r="B198" s="67"/>
      <c r="C198" s="11" t="s">
        <v>1896</v>
      </c>
      <c r="D198" s="57" t="s">
        <v>28</v>
      </c>
      <c r="E198" s="57"/>
      <c r="F198" s="57" t="s">
        <v>350</v>
      </c>
      <c r="G198" s="57" t="s">
        <v>446</v>
      </c>
      <c r="H198" s="57" t="s">
        <v>336</v>
      </c>
      <c r="I198" s="460">
        <f>1/3/45</f>
        <v>7.4074074074074068E-3</v>
      </c>
      <c r="J198" s="318">
        <v>5</v>
      </c>
      <c r="K198" s="460">
        <f t="shared" si="18"/>
        <v>1.4814814814814814E-3</v>
      </c>
    </row>
    <row r="199" spans="1:11" x14ac:dyDescent="0.25">
      <c r="A199" s="96">
        <v>3</v>
      </c>
      <c r="B199" s="64" t="s">
        <v>1897</v>
      </c>
      <c r="C199" s="10"/>
      <c r="D199" s="109"/>
      <c r="E199" s="109"/>
      <c r="F199" s="109"/>
      <c r="G199" s="109"/>
      <c r="H199" s="112"/>
      <c r="I199" s="460"/>
      <c r="J199" s="318"/>
      <c r="K199" s="460"/>
    </row>
    <row r="200" spans="1:11" x14ac:dyDescent="0.25">
      <c r="A200" s="12" t="s">
        <v>103</v>
      </c>
      <c r="B200" s="67"/>
      <c r="C200" s="11" t="s">
        <v>1898</v>
      </c>
      <c r="D200" s="57" t="s">
        <v>28</v>
      </c>
      <c r="E200" s="57"/>
      <c r="F200" s="57" t="s">
        <v>350</v>
      </c>
      <c r="G200" s="57" t="s">
        <v>446</v>
      </c>
      <c r="H200" s="57"/>
      <c r="I200" s="460">
        <f>1/3/45</f>
        <v>7.4074074074074068E-3</v>
      </c>
      <c r="J200" s="318">
        <v>5</v>
      </c>
      <c r="K200" s="460">
        <f t="shared" si="18"/>
        <v>1.4814814814814814E-3</v>
      </c>
    </row>
    <row r="201" spans="1:11" x14ac:dyDescent="0.25">
      <c r="A201" s="96" t="s">
        <v>50</v>
      </c>
      <c r="B201" s="64" t="s">
        <v>1899</v>
      </c>
      <c r="C201" s="10"/>
      <c r="D201" s="32"/>
      <c r="E201" s="32"/>
      <c r="F201" s="32"/>
      <c r="G201" s="32"/>
      <c r="H201" s="32"/>
      <c r="I201" s="460"/>
      <c r="J201" s="318"/>
      <c r="K201" s="460"/>
    </row>
    <row r="202" spans="1:11" x14ac:dyDescent="0.25">
      <c r="A202" s="96">
        <v>1</v>
      </c>
      <c r="B202" s="64" t="s">
        <v>1900</v>
      </c>
      <c r="C202" s="10"/>
      <c r="D202" s="15"/>
      <c r="E202" s="15"/>
      <c r="F202" s="15"/>
      <c r="G202" s="15"/>
      <c r="H202" s="15"/>
      <c r="I202" s="460"/>
      <c r="J202" s="318"/>
      <c r="K202" s="460"/>
    </row>
    <row r="203" spans="1:11" ht="30" x14ac:dyDescent="0.25">
      <c r="A203" s="12" t="s">
        <v>67</v>
      </c>
      <c r="B203" s="67"/>
      <c r="C203" s="11" t="s">
        <v>2811</v>
      </c>
      <c r="D203" s="57" t="s">
        <v>28</v>
      </c>
      <c r="E203" s="57" t="s">
        <v>28</v>
      </c>
      <c r="F203" s="57" t="s">
        <v>13</v>
      </c>
      <c r="G203" s="57" t="s">
        <v>778</v>
      </c>
      <c r="H203" s="57"/>
      <c r="I203" s="460">
        <f>1/3/45</f>
        <v>7.4074074074074068E-3</v>
      </c>
      <c r="J203" s="318">
        <v>5</v>
      </c>
      <c r="K203" s="460">
        <f t="shared" si="18"/>
        <v>1.4814814814814814E-3</v>
      </c>
    </row>
    <row r="204" spans="1:11" x14ac:dyDescent="0.25">
      <c r="A204" s="96">
        <v>2</v>
      </c>
      <c r="B204" s="64" t="s">
        <v>1893</v>
      </c>
      <c r="C204" s="10"/>
      <c r="D204" s="109"/>
      <c r="E204" s="109"/>
      <c r="F204" s="109"/>
      <c r="G204" s="109"/>
      <c r="H204" s="112"/>
      <c r="I204" s="460"/>
      <c r="J204" s="318"/>
      <c r="K204" s="460"/>
    </row>
    <row r="205" spans="1:11" ht="30" x14ac:dyDescent="0.25">
      <c r="A205" s="12" t="s">
        <v>32</v>
      </c>
      <c r="B205" s="67"/>
      <c r="C205" s="11" t="s">
        <v>1901</v>
      </c>
      <c r="D205" s="57" t="s">
        <v>28</v>
      </c>
      <c r="E205" s="57"/>
      <c r="F205" s="57" t="s">
        <v>13</v>
      </c>
      <c r="G205" s="57" t="s">
        <v>778</v>
      </c>
      <c r="H205" s="57"/>
      <c r="I205" s="460">
        <f>1/3/45</f>
        <v>7.4074074074074068E-3</v>
      </c>
      <c r="J205" s="318">
        <v>5</v>
      </c>
      <c r="K205" s="460">
        <f t="shared" si="18"/>
        <v>1.4814814814814814E-3</v>
      </c>
    </row>
    <row r="206" spans="1:11" ht="30" x14ac:dyDescent="0.25">
      <c r="A206" s="12" t="s">
        <v>90</v>
      </c>
      <c r="B206" s="67"/>
      <c r="C206" s="11" t="s">
        <v>2810</v>
      </c>
      <c r="D206" s="57"/>
      <c r="E206" s="57"/>
      <c r="F206" s="57" t="s">
        <v>13</v>
      </c>
      <c r="G206" s="57" t="s">
        <v>778</v>
      </c>
      <c r="H206" s="57"/>
      <c r="I206" s="460">
        <f>1/3/45</f>
        <v>7.4074074074074068E-3</v>
      </c>
      <c r="J206" s="318">
        <v>5</v>
      </c>
      <c r="K206" s="460">
        <f t="shared" si="18"/>
        <v>1.4814814814814814E-3</v>
      </c>
    </row>
    <row r="207" spans="1:11" x14ac:dyDescent="0.25">
      <c r="A207" s="96">
        <v>3</v>
      </c>
      <c r="B207" s="64" t="s">
        <v>1902</v>
      </c>
      <c r="C207" s="10"/>
      <c r="D207" s="109"/>
      <c r="E207" s="109"/>
      <c r="F207" s="109"/>
      <c r="G207" s="109"/>
      <c r="H207" s="112"/>
      <c r="I207" s="460"/>
      <c r="J207" s="318"/>
      <c r="K207" s="460"/>
    </row>
    <row r="208" spans="1:11" ht="30" x14ac:dyDescent="0.25">
      <c r="A208" s="12" t="s">
        <v>103</v>
      </c>
      <c r="B208" s="67"/>
      <c r="C208" s="11" t="s">
        <v>2809</v>
      </c>
      <c r="D208" s="57" t="s">
        <v>28</v>
      </c>
      <c r="E208" s="57" t="s">
        <v>28</v>
      </c>
      <c r="F208" s="57" t="s">
        <v>13</v>
      </c>
      <c r="G208" s="56" t="s">
        <v>2796</v>
      </c>
      <c r="H208" s="57"/>
      <c r="I208" s="460">
        <f>1/45</f>
        <v>2.2222222222222223E-2</v>
      </c>
      <c r="J208" s="318">
        <v>5</v>
      </c>
      <c r="K208" s="460">
        <f t="shared" si="18"/>
        <v>4.4444444444444444E-3</v>
      </c>
    </row>
    <row r="209" spans="1:11" ht="30" x14ac:dyDescent="0.25">
      <c r="A209" s="12" t="s">
        <v>192</v>
      </c>
      <c r="B209" s="67"/>
      <c r="C209" s="11" t="s">
        <v>2808</v>
      </c>
      <c r="D209" s="57" t="s">
        <v>28</v>
      </c>
      <c r="E209" s="57" t="s">
        <v>28</v>
      </c>
      <c r="F209" s="57" t="s">
        <v>13</v>
      </c>
      <c r="G209" s="56" t="s">
        <v>2796</v>
      </c>
      <c r="H209" s="57"/>
      <c r="I209" s="460">
        <f>1/45</f>
        <v>2.2222222222222223E-2</v>
      </c>
      <c r="J209" s="318">
        <v>5</v>
      </c>
      <c r="K209" s="460">
        <f t="shared" si="18"/>
        <v>4.4444444444444444E-3</v>
      </c>
    </row>
    <row r="210" spans="1:11" ht="30" x14ac:dyDescent="0.25">
      <c r="A210" s="12" t="s">
        <v>195</v>
      </c>
      <c r="B210" s="67"/>
      <c r="C210" s="11" t="s">
        <v>2807</v>
      </c>
      <c r="D210" s="57" t="s">
        <v>28</v>
      </c>
      <c r="E210" s="57" t="s">
        <v>28</v>
      </c>
      <c r="F210" s="57" t="s">
        <v>13</v>
      </c>
      <c r="G210" s="56" t="s">
        <v>2796</v>
      </c>
      <c r="H210" s="57"/>
      <c r="I210" s="460">
        <f>1/45</f>
        <v>2.2222222222222223E-2</v>
      </c>
      <c r="J210" s="318">
        <v>5</v>
      </c>
      <c r="K210" s="460">
        <f t="shared" si="18"/>
        <v>4.4444444444444444E-3</v>
      </c>
    </row>
    <row r="211" spans="1:11" ht="30" x14ac:dyDescent="0.25">
      <c r="A211" s="12" t="s">
        <v>265</v>
      </c>
      <c r="B211" s="67"/>
      <c r="C211" s="11" t="s">
        <v>2806</v>
      </c>
      <c r="D211" s="57" t="s">
        <v>28</v>
      </c>
      <c r="E211" s="57" t="s">
        <v>28</v>
      </c>
      <c r="F211" s="57" t="s">
        <v>13</v>
      </c>
      <c r="G211" s="56" t="s">
        <v>2796</v>
      </c>
      <c r="H211" s="57"/>
      <c r="I211" s="460">
        <f>1/45</f>
        <v>2.2222222222222223E-2</v>
      </c>
      <c r="J211" s="318">
        <v>5</v>
      </c>
      <c r="K211" s="460">
        <f t="shared" si="18"/>
        <v>4.4444444444444444E-3</v>
      </c>
    </row>
    <row r="212" spans="1:11" x14ac:dyDescent="0.25">
      <c r="A212" s="96">
        <v>4</v>
      </c>
      <c r="B212" s="64" t="s">
        <v>1895</v>
      </c>
      <c r="C212" s="10"/>
      <c r="D212" s="109"/>
      <c r="E212" s="109"/>
      <c r="F212" s="109"/>
      <c r="G212" s="109"/>
      <c r="H212" s="112"/>
      <c r="I212" s="460"/>
      <c r="J212" s="318"/>
      <c r="K212" s="460"/>
    </row>
    <row r="213" spans="1:11" ht="30" x14ac:dyDescent="0.25">
      <c r="A213" s="12" t="s">
        <v>198</v>
      </c>
      <c r="B213" s="67"/>
      <c r="C213" s="11" t="s">
        <v>2805</v>
      </c>
      <c r="D213" s="57" t="s">
        <v>28</v>
      </c>
      <c r="E213" s="57"/>
      <c r="F213" s="57" t="s">
        <v>13</v>
      </c>
      <c r="G213" s="57" t="s">
        <v>778</v>
      </c>
      <c r="H213" s="57"/>
      <c r="I213" s="460">
        <f>1/3/45</f>
        <v>7.4074074074074068E-3</v>
      </c>
      <c r="J213" s="318">
        <v>5</v>
      </c>
      <c r="K213" s="460">
        <f t="shared" si="18"/>
        <v>1.4814814814814814E-3</v>
      </c>
    </row>
    <row r="214" spans="1:11" x14ac:dyDescent="0.25">
      <c r="A214" s="96">
        <v>5</v>
      </c>
      <c r="B214" s="64" t="s">
        <v>1903</v>
      </c>
      <c r="C214" s="10"/>
      <c r="D214" s="109"/>
      <c r="E214" s="109"/>
      <c r="F214" s="109"/>
      <c r="G214" s="109"/>
      <c r="H214" s="112"/>
      <c r="I214" s="460"/>
      <c r="J214" s="318"/>
      <c r="K214" s="460"/>
    </row>
    <row r="215" spans="1:11" ht="30" x14ac:dyDescent="0.25">
      <c r="A215" s="12" t="s">
        <v>211</v>
      </c>
      <c r="B215" s="67"/>
      <c r="C215" s="11" t="s">
        <v>2804</v>
      </c>
      <c r="D215" s="57" t="s">
        <v>28</v>
      </c>
      <c r="E215" s="57" t="s">
        <v>28</v>
      </c>
      <c r="F215" s="57" t="s">
        <v>13</v>
      </c>
      <c r="G215" s="57" t="s">
        <v>1904</v>
      </c>
      <c r="H215" s="57"/>
      <c r="I215" s="460">
        <f>1/45</f>
        <v>2.2222222222222223E-2</v>
      </c>
      <c r="J215" s="318">
        <v>5</v>
      </c>
      <c r="K215" s="460">
        <f t="shared" si="18"/>
        <v>4.4444444444444444E-3</v>
      </c>
    </row>
    <row r="216" spans="1:11" x14ac:dyDescent="0.25">
      <c r="A216" s="96">
        <v>6</v>
      </c>
      <c r="B216" s="64" t="s">
        <v>1905</v>
      </c>
      <c r="C216" s="10"/>
      <c r="D216" s="109"/>
      <c r="E216" s="109"/>
      <c r="F216" s="109"/>
      <c r="G216" s="109"/>
      <c r="H216" s="112"/>
      <c r="I216" s="460"/>
      <c r="J216" s="318"/>
      <c r="K216" s="460"/>
    </row>
    <row r="217" spans="1:11" ht="30" x14ac:dyDescent="0.25">
      <c r="A217" s="12" t="s">
        <v>154</v>
      </c>
      <c r="B217" s="67"/>
      <c r="C217" s="11" t="s">
        <v>2803</v>
      </c>
      <c r="D217" s="57" t="s">
        <v>28</v>
      </c>
      <c r="E217" s="57" t="s">
        <v>28</v>
      </c>
      <c r="F217" s="57" t="s">
        <v>13</v>
      </c>
      <c r="G217" s="57" t="s">
        <v>1904</v>
      </c>
      <c r="H217" s="57"/>
      <c r="I217" s="460">
        <f>1/45</f>
        <v>2.2222222222222223E-2</v>
      </c>
      <c r="J217" s="318">
        <v>5</v>
      </c>
      <c r="K217" s="460">
        <f t="shared" si="18"/>
        <v>4.4444444444444444E-3</v>
      </c>
    </row>
    <row r="218" spans="1:11" x14ac:dyDescent="0.25">
      <c r="A218" s="96">
        <v>7</v>
      </c>
      <c r="B218" s="64" t="s">
        <v>1897</v>
      </c>
      <c r="C218" s="10"/>
      <c r="D218" s="109"/>
      <c r="E218" s="109"/>
      <c r="F218" s="109"/>
      <c r="G218" s="109"/>
      <c r="H218" s="112"/>
      <c r="I218" s="460"/>
      <c r="J218" s="318"/>
      <c r="K218" s="460"/>
    </row>
    <row r="219" spans="1:11" x14ac:dyDescent="0.25">
      <c r="A219" s="12" t="s">
        <v>232</v>
      </c>
      <c r="B219" s="67"/>
      <c r="C219" s="11" t="s">
        <v>1906</v>
      </c>
      <c r="D219" s="57" t="s">
        <v>28</v>
      </c>
      <c r="E219" s="57" t="s">
        <v>28</v>
      </c>
      <c r="F219" s="57" t="s">
        <v>8</v>
      </c>
      <c r="G219" s="57" t="s">
        <v>778</v>
      </c>
      <c r="H219" s="57"/>
      <c r="I219" s="460">
        <f>1/3/45</f>
        <v>7.4074074074074068E-3</v>
      </c>
      <c r="J219" s="318">
        <v>5</v>
      </c>
      <c r="K219" s="460">
        <f t="shared" si="18"/>
        <v>1.4814814814814814E-3</v>
      </c>
    </row>
    <row r="220" spans="1:11" x14ac:dyDescent="0.25">
      <c r="A220" s="96"/>
      <c r="B220" s="64" t="s">
        <v>1907</v>
      </c>
      <c r="C220" s="10"/>
      <c r="D220" s="109"/>
      <c r="E220" s="109"/>
      <c r="F220" s="109"/>
      <c r="G220" s="112"/>
      <c r="H220" s="32"/>
      <c r="I220" s="460"/>
      <c r="J220" s="318"/>
      <c r="K220" s="460"/>
    </row>
    <row r="221" spans="1:11" x14ac:dyDescent="0.25">
      <c r="A221" s="96" t="s">
        <v>40</v>
      </c>
      <c r="B221" s="64" t="s">
        <v>401</v>
      </c>
      <c r="C221" s="10"/>
      <c r="D221" s="109"/>
      <c r="E221" s="109"/>
      <c r="F221" s="109"/>
      <c r="G221" s="112"/>
      <c r="H221" s="15"/>
      <c r="I221" s="460"/>
      <c r="J221" s="318"/>
      <c r="K221" s="460"/>
    </row>
    <row r="222" spans="1:11" x14ac:dyDescent="0.25">
      <c r="A222" s="96">
        <v>1</v>
      </c>
      <c r="B222" s="64" t="s">
        <v>1908</v>
      </c>
      <c r="C222" s="10"/>
      <c r="D222" s="109"/>
      <c r="E222" s="109"/>
      <c r="F222" s="109"/>
      <c r="G222" s="112"/>
      <c r="H222" s="15"/>
      <c r="I222" s="460"/>
      <c r="J222" s="318"/>
      <c r="K222" s="460"/>
    </row>
    <row r="223" spans="1:11" x14ac:dyDescent="0.25">
      <c r="A223" s="12" t="s">
        <v>67</v>
      </c>
      <c r="B223" s="67"/>
      <c r="C223" s="11" t="s">
        <v>1909</v>
      </c>
      <c r="D223" s="57" t="s">
        <v>28</v>
      </c>
      <c r="E223" s="57"/>
      <c r="F223" s="57" t="s">
        <v>13</v>
      </c>
      <c r="G223" s="57" t="s">
        <v>778</v>
      </c>
      <c r="H223" s="57"/>
      <c r="I223" s="460">
        <f>1/3/45</f>
        <v>7.4074074074074068E-3</v>
      </c>
      <c r="J223" s="318">
        <v>5</v>
      </c>
      <c r="K223" s="460">
        <f t="shared" si="18"/>
        <v>1.4814814814814814E-3</v>
      </c>
    </row>
    <row r="224" spans="1:11" x14ac:dyDescent="0.25">
      <c r="A224" s="96">
        <v>2</v>
      </c>
      <c r="B224" s="64" t="s">
        <v>1910</v>
      </c>
      <c r="C224" s="10"/>
      <c r="D224" s="109"/>
      <c r="E224" s="109"/>
      <c r="F224" s="109"/>
      <c r="G224" s="112"/>
      <c r="H224" s="15"/>
      <c r="I224" s="460"/>
      <c r="J224" s="318"/>
      <c r="K224" s="460"/>
    </row>
    <row r="225" spans="1:11" ht="30" x14ac:dyDescent="0.25">
      <c r="A225" s="12" t="s">
        <v>32</v>
      </c>
      <c r="B225" s="67"/>
      <c r="C225" s="11" t="s">
        <v>1911</v>
      </c>
      <c r="D225" s="57" t="s">
        <v>28</v>
      </c>
      <c r="E225" s="57"/>
      <c r="F225" s="57" t="s">
        <v>13</v>
      </c>
      <c r="G225" s="57" t="s">
        <v>778</v>
      </c>
      <c r="H225" s="57"/>
      <c r="I225" s="460">
        <f>1/3/45</f>
        <v>7.4074074074074068E-3</v>
      </c>
      <c r="J225" s="318">
        <v>5</v>
      </c>
      <c r="K225" s="460">
        <f t="shared" si="18"/>
        <v>1.4814814814814814E-3</v>
      </c>
    </row>
    <row r="226" spans="1:11" x14ac:dyDescent="0.25">
      <c r="A226" s="96">
        <v>3</v>
      </c>
      <c r="B226" s="64" t="s">
        <v>1912</v>
      </c>
      <c r="C226" s="10"/>
      <c r="D226" s="109"/>
      <c r="E226" s="109"/>
      <c r="F226" s="109"/>
      <c r="G226" s="112"/>
      <c r="H226" s="15"/>
      <c r="I226" s="460"/>
      <c r="J226" s="318"/>
      <c r="K226" s="460"/>
    </row>
    <row r="227" spans="1:11" x14ac:dyDescent="0.25">
      <c r="A227" s="12" t="s">
        <v>103</v>
      </c>
      <c r="B227" s="67"/>
      <c r="C227" s="11" t="s">
        <v>1913</v>
      </c>
      <c r="D227" s="57" t="s">
        <v>28</v>
      </c>
      <c r="E227" s="57"/>
      <c r="F227" s="57" t="s">
        <v>350</v>
      </c>
      <c r="G227" s="57" t="s">
        <v>446</v>
      </c>
      <c r="H227" s="57"/>
      <c r="I227" s="460">
        <f>1/3/45</f>
        <v>7.4074074074074068E-3</v>
      </c>
      <c r="J227" s="318">
        <v>5</v>
      </c>
      <c r="K227" s="460">
        <f t="shared" si="18"/>
        <v>1.4814814814814814E-3</v>
      </c>
    </row>
    <row r="228" spans="1:11" ht="30" x14ac:dyDescent="0.25">
      <c r="A228" s="12" t="s">
        <v>192</v>
      </c>
      <c r="B228" s="67"/>
      <c r="C228" s="11" t="s">
        <v>1914</v>
      </c>
      <c r="D228" s="57" t="s">
        <v>28</v>
      </c>
      <c r="E228" s="57"/>
      <c r="F228" s="57" t="s">
        <v>350</v>
      </c>
      <c r="G228" s="57" t="s">
        <v>446</v>
      </c>
      <c r="H228" s="57"/>
      <c r="I228" s="460">
        <f>1/3/45</f>
        <v>7.4074074074074068E-3</v>
      </c>
      <c r="J228" s="318">
        <v>5</v>
      </c>
      <c r="K228" s="460">
        <f t="shared" si="18"/>
        <v>1.4814814814814814E-3</v>
      </c>
    </row>
    <row r="229" spans="1:11" ht="30" x14ac:dyDescent="0.25">
      <c r="A229" s="12" t="s">
        <v>195</v>
      </c>
      <c r="B229" s="67"/>
      <c r="C229" s="11" t="s">
        <v>1915</v>
      </c>
      <c r="D229" s="57" t="s">
        <v>28</v>
      </c>
      <c r="E229" s="57"/>
      <c r="F229" s="57" t="s">
        <v>13</v>
      </c>
      <c r="G229" s="57" t="s">
        <v>778</v>
      </c>
      <c r="H229" s="57"/>
      <c r="I229" s="460">
        <f>1/3/45</f>
        <v>7.4074074074074068E-3</v>
      </c>
      <c r="J229" s="318">
        <v>5</v>
      </c>
      <c r="K229" s="460">
        <f t="shared" si="18"/>
        <v>1.4814814814814814E-3</v>
      </c>
    </row>
    <row r="230" spans="1:11" x14ac:dyDescent="0.25">
      <c r="A230" s="12" t="s">
        <v>265</v>
      </c>
      <c r="B230" s="67"/>
      <c r="C230" s="11" t="s">
        <v>2802</v>
      </c>
      <c r="D230" s="57" t="s">
        <v>28</v>
      </c>
      <c r="E230" s="57"/>
      <c r="F230" s="57" t="s">
        <v>13</v>
      </c>
      <c r="G230" s="57" t="s">
        <v>778</v>
      </c>
      <c r="H230" s="57"/>
      <c r="I230" s="460">
        <f t="shared" ref="I230:I234" si="19">1/3/45</f>
        <v>7.4074074074074068E-3</v>
      </c>
      <c r="J230" s="318">
        <v>5</v>
      </c>
      <c r="K230" s="460">
        <f t="shared" si="18"/>
        <v>1.4814814814814814E-3</v>
      </c>
    </row>
    <row r="231" spans="1:11" x14ac:dyDescent="0.25">
      <c r="A231" s="12" t="s">
        <v>307</v>
      </c>
      <c r="B231" s="67"/>
      <c r="C231" s="11" t="s">
        <v>1916</v>
      </c>
      <c r="D231" s="57" t="s">
        <v>28</v>
      </c>
      <c r="E231" s="57"/>
      <c r="F231" s="57" t="s">
        <v>13</v>
      </c>
      <c r="G231" s="57" t="s">
        <v>778</v>
      </c>
      <c r="H231" s="57"/>
      <c r="I231" s="460">
        <f t="shared" si="19"/>
        <v>7.4074074074074068E-3</v>
      </c>
      <c r="J231" s="318">
        <v>5</v>
      </c>
      <c r="K231" s="460">
        <f t="shared" si="18"/>
        <v>1.4814814814814814E-3</v>
      </c>
    </row>
    <row r="232" spans="1:11" x14ac:dyDescent="0.25">
      <c r="A232" s="12" t="s">
        <v>310</v>
      </c>
      <c r="B232" s="67"/>
      <c r="C232" s="11" t="s">
        <v>1917</v>
      </c>
      <c r="D232" s="57" t="s">
        <v>28</v>
      </c>
      <c r="E232" s="57"/>
      <c r="F232" s="57" t="s">
        <v>350</v>
      </c>
      <c r="G232" s="57" t="s">
        <v>446</v>
      </c>
      <c r="H232" s="57"/>
      <c r="I232" s="460">
        <f t="shared" si="19"/>
        <v>7.4074074074074068E-3</v>
      </c>
      <c r="J232" s="318">
        <v>5</v>
      </c>
      <c r="K232" s="460">
        <f t="shared" si="18"/>
        <v>1.4814814814814814E-3</v>
      </c>
    </row>
    <row r="233" spans="1:11" ht="30" x14ac:dyDescent="0.25">
      <c r="A233" s="12" t="s">
        <v>312</v>
      </c>
      <c r="B233" s="67"/>
      <c r="C233" s="11" t="s">
        <v>1918</v>
      </c>
      <c r="D233" s="57" t="s">
        <v>28</v>
      </c>
      <c r="E233" s="57"/>
      <c r="F233" s="57" t="s">
        <v>350</v>
      </c>
      <c r="G233" s="57" t="s">
        <v>446</v>
      </c>
      <c r="H233" s="57"/>
      <c r="I233" s="460">
        <f t="shared" si="19"/>
        <v>7.4074074074074068E-3</v>
      </c>
      <c r="J233" s="318">
        <v>5</v>
      </c>
      <c r="K233" s="460">
        <f t="shared" si="18"/>
        <v>1.4814814814814814E-3</v>
      </c>
    </row>
    <row r="234" spans="1:11" ht="30" x14ac:dyDescent="0.25">
      <c r="A234" s="12" t="s">
        <v>315</v>
      </c>
      <c r="B234" s="67"/>
      <c r="C234" s="11" t="s">
        <v>1919</v>
      </c>
      <c r="D234" s="57" t="s">
        <v>28</v>
      </c>
      <c r="E234" s="57"/>
      <c r="F234" s="57" t="s">
        <v>350</v>
      </c>
      <c r="G234" s="57" t="s">
        <v>446</v>
      </c>
      <c r="H234" s="57"/>
      <c r="I234" s="460">
        <f t="shared" si="19"/>
        <v>7.4074074074074068E-3</v>
      </c>
      <c r="J234" s="318">
        <v>5</v>
      </c>
      <c r="K234" s="460">
        <f t="shared" si="18"/>
        <v>1.4814814814814814E-3</v>
      </c>
    </row>
    <row r="235" spans="1:11" x14ac:dyDescent="0.25">
      <c r="A235" s="96" t="s">
        <v>50</v>
      </c>
      <c r="B235" s="64" t="s">
        <v>1555</v>
      </c>
      <c r="C235" s="10"/>
      <c r="D235" s="109"/>
      <c r="E235" s="109"/>
      <c r="F235" s="109"/>
      <c r="G235" s="112"/>
      <c r="H235" s="15"/>
      <c r="I235" s="460"/>
      <c r="J235" s="318"/>
      <c r="K235" s="460"/>
    </row>
    <row r="236" spans="1:11" x14ac:dyDescent="0.25">
      <c r="A236" s="96">
        <v>1</v>
      </c>
      <c r="B236" s="64" t="s">
        <v>1912</v>
      </c>
      <c r="C236" s="10"/>
      <c r="D236" s="109"/>
      <c r="E236" s="109"/>
      <c r="F236" s="109"/>
      <c r="G236" s="112"/>
      <c r="H236" s="15"/>
      <c r="I236" s="460"/>
      <c r="J236" s="318"/>
      <c r="K236" s="460"/>
    </row>
    <row r="237" spans="1:11" ht="45" x14ac:dyDescent="0.25">
      <c r="A237" s="12" t="s">
        <v>67</v>
      </c>
      <c r="B237" s="67"/>
      <c r="C237" s="11" t="s">
        <v>2801</v>
      </c>
      <c r="D237" s="57" t="s">
        <v>28</v>
      </c>
      <c r="E237" s="57" t="s">
        <v>28</v>
      </c>
      <c r="F237" s="57" t="s">
        <v>8</v>
      </c>
      <c r="G237" s="57" t="s">
        <v>778</v>
      </c>
      <c r="H237" s="57"/>
      <c r="I237" s="460">
        <f t="shared" ref="I237" si="20">1/3/45</f>
        <v>7.4074074074074068E-3</v>
      </c>
      <c r="J237" s="318">
        <v>5</v>
      </c>
      <c r="K237" s="460">
        <f t="shared" si="18"/>
        <v>1.4814814814814814E-3</v>
      </c>
    </row>
    <row r="238" spans="1:11" x14ac:dyDescent="0.25">
      <c r="A238" s="96">
        <v>2</v>
      </c>
      <c r="B238" s="64" t="s">
        <v>1920</v>
      </c>
      <c r="C238" s="10"/>
      <c r="D238" s="109"/>
      <c r="E238" s="109"/>
      <c r="F238" s="109"/>
      <c r="G238" s="112"/>
      <c r="H238" s="15"/>
      <c r="I238" s="460"/>
      <c r="J238" s="318"/>
      <c r="K238" s="460"/>
    </row>
    <row r="239" spans="1:11" ht="30" x14ac:dyDescent="0.25">
      <c r="A239" s="12" t="s">
        <v>32</v>
      </c>
      <c r="B239" s="67"/>
      <c r="C239" s="11" t="s">
        <v>2800</v>
      </c>
      <c r="D239" s="57" t="s">
        <v>28</v>
      </c>
      <c r="E239" s="57" t="s">
        <v>28</v>
      </c>
      <c r="F239" s="57" t="s">
        <v>8</v>
      </c>
      <c r="G239" s="57" t="s">
        <v>778</v>
      </c>
      <c r="H239" s="57"/>
      <c r="I239" s="460">
        <f t="shared" ref="I239" si="21">1/3/45</f>
        <v>7.4074074074074068E-3</v>
      </c>
      <c r="J239" s="318">
        <v>5</v>
      </c>
      <c r="K239" s="460">
        <f t="shared" si="18"/>
        <v>1.4814814814814814E-3</v>
      </c>
    </row>
    <row r="240" spans="1:11" x14ac:dyDescent="0.25">
      <c r="A240" s="96"/>
      <c r="B240" s="64" t="s">
        <v>1921</v>
      </c>
      <c r="C240" s="10"/>
      <c r="D240" s="109"/>
      <c r="E240" s="109"/>
      <c r="F240" s="109"/>
      <c r="G240" s="112"/>
      <c r="H240" s="32"/>
      <c r="I240" s="460"/>
      <c r="J240" s="318"/>
      <c r="K240" s="460"/>
    </row>
    <row r="241" spans="1:11" x14ac:dyDescent="0.25">
      <c r="A241" s="96" t="s">
        <v>40</v>
      </c>
      <c r="B241" s="64" t="s">
        <v>401</v>
      </c>
      <c r="C241" s="10"/>
      <c r="D241" s="109"/>
      <c r="E241" s="109"/>
      <c r="F241" s="109"/>
      <c r="G241" s="112"/>
      <c r="H241" s="15"/>
      <c r="I241" s="460"/>
      <c r="J241" s="318"/>
      <c r="K241" s="460"/>
    </row>
    <row r="242" spans="1:11" x14ac:dyDescent="0.25">
      <c r="A242" s="96">
        <v>1</v>
      </c>
      <c r="B242" s="64" t="s">
        <v>1922</v>
      </c>
      <c r="C242" s="10"/>
      <c r="D242" s="109"/>
      <c r="E242" s="109"/>
      <c r="F242" s="109"/>
      <c r="G242" s="112"/>
      <c r="H242" s="15"/>
      <c r="I242" s="460"/>
      <c r="J242" s="318"/>
      <c r="K242" s="460"/>
    </row>
    <row r="243" spans="1:11" x14ac:dyDescent="0.25">
      <c r="A243" s="12" t="s">
        <v>67</v>
      </c>
      <c r="B243" s="67"/>
      <c r="C243" s="11" t="s">
        <v>1923</v>
      </c>
      <c r="D243" s="57" t="s">
        <v>28</v>
      </c>
      <c r="E243" s="57"/>
      <c r="F243" s="57" t="s">
        <v>1924</v>
      </c>
      <c r="G243" s="57" t="s">
        <v>446</v>
      </c>
      <c r="H243" s="57" t="s">
        <v>336</v>
      </c>
      <c r="I243" s="460">
        <f t="shared" ref="I243:I245" si="22">1/3/45</f>
        <v>7.4074074074074068E-3</v>
      </c>
      <c r="J243" s="318">
        <v>5</v>
      </c>
      <c r="K243" s="460">
        <f t="shared" si="18"/>
        <v>1.4814814814814814E-3</v>
      </c>
    </row>
    <row r="244" spans="1:11" x14ac:dyDescent="0.25">
      <c r="A244" s="12" t="s">
        <v>80</v>
      </c>
      <c r="B244" s="67"/>
      <c r="C244" s="11" t="s">
        <v>1925</v>
      </c>
      <c r="D244" s="57" t="s">
        <v>28</v>
      </c>
      <c r="E244" s="57"/>
      <c r="F244" s="57" t="s">
        <v>1924</v>
      </c>
      <c r="G244" s="57" t="s">
        <v>446</v>
      </c>
      <c r="H244" s="57" t="s">
        <v>336</v>
      </c>
      <c r="I244" s="460">
        <f t="shared" si="22"/>
        <v>7.4074074074074068E-3</v>
      </c>
      <c r="J244" s="318">
        <v>5</v>
      </c>
      <c r="K244" s="460">
        <f t="shared" si="18"/>
        <v>1.4814814814814814E-3</v>
      </c>
    </row>
    <row r="245" spans="1:11" x14ac:dyDescent="0.25">
      <c r="A245" s="12" t="s">
        <v>170</v>
      </c>
      <c r="B245" s="67"/>
      <c r="C245" s="11" t="s">
        <v>1926</v>
      </c>
      <c r="D245" s="57" t="s">
        <v>28</v>
      </c>
      <c r="E245" s="57"/>
      <c r="F245" s="57" t="s">
        <v>1924</v>
      </c>
      <c r="G245" s="57" t="s">
        <v>446</v>
      </c>
      <c r="H245" s="57" t="s">
        <v>336</v>
      </c>
      <c r="I245" s="460">
        <f t="shared" si="22"/>
        <v>7.4074074074074068E-3</v>
      </c>
      <c r="J245" s="318">
        <v>5</v>
      </c>
      <c r="K245" s="460">
        <f t="shared" si="18"/>
        <v>1.4814814814814814E-3</v>
      </c>
    </row>
    <row r="246" spans="1:11" x14ac:dyDescent="0.25">
      <c r="A246" s="96" t="s">
        <v>50</v>
      </c>
      <c r="B246" s="64" t="s">
        <v>1899</v>
      </c>
      <c r="C246" s="10"/>
      <c r="D246" s="109"/>
      <c r="E246" s="109"/>
      <c r="F246" s="109"/>
      <c r="G246" s="112"/>
      <c r="H246" s="15"/>
      <c r="I246" s="460"/>
      <c r="J246" s="318"/>
      <c r="K246" s="460"/>
    </row>
    <row r="247" spans="1:11" x14ac:dyDescent="0.25">
      <c r="A247" s="96">
        <v>1</v>
      </c>
      <c r="B247" s="64" t="s">
        <v>1927</v>
      </c>
      <c r="C247" s="10"/>
      <c r="D247" s="109"/>
      <c r="E247" s="109"/>
      <c r="F247" s="109"/>
      <c r="G247" s="112"/>
      <c r="H247" s="15"/>
      <c r="I247" s="460"/>
      <c r="J247" s="318"/>
      <c r="K247" s="460"/>
    </row>
    <row r="248" spans="1:11" ht="30" x14ac:dyDescent="0.25">
      <c r="A248" s="12" t="s">
        <v>67</v>
      </c>
      <c r="B248" s="67"/>
      <c r="C248" s="11" t="s">
        <v>1928</v>
      </c>
      <c r="D248" s="57" t="s">
        <v>28</v>
      </c>
      <c r="E248" s="57" t="s">
        <v>28</v>
      </c>
      <c r="F248" s="57" t="s">
        <v>13</v>
      </c>
      <c r="G248" s="57" t="s">
        <v>778</v>
      </c>
      <c r="H248" s="57"/>
      <c r="I248" s="460">
        <f t="shared" ref="I248" si="23">1/3/45</f>
        <v>7.4074074074074068E-3</v>
      </c>
      <c r="J248" s="318">
        <v>5</v>
      </c>
      <c r="K248" s="460">
        <f t="shared" si="18"/>
        <v>1.4814814814814814E-3</v>
      </c>
    </row>
    <row r="249" spans="1:11" x14ac:dyDescent="0.25">
      <c r="A249" s="96">
        <v>2</v>
      </c>
      <c r="B249" s="64" t="s">
        <v>1922</v>
      </c>
      <c r="C249" s="10"/>
      <c r="D249" s="109"/>
      <c r="E249" s="109"/>
      <c r="F249" s="109"/>
      <c r="G249" s="112"/>
      <c r="H249" s="15"/>
      <c r="I249" s="460"/>
      <c r="J249" s="318"/>
      <c r="K249" s="460"/>
    </row>
    <row r="250" spans="1:11" x14ac:dyDescent="0.25">
      <c r="A250" s="12" t="s">
        <v>32</v>
      </c>
      <c r="B250" s="67"/>
      <c r="C250" s="11" t="s">
        <v>1929</v>
      </c>
      <c r="D250" s="57" t="s">
        <v>28</v>
      </c>
      <c r="E250" s="57" t="s">
        <v>28</v>
      </c>
      <c r="F250" s="57" t="s">
        <v>13</v>
      </c>
      <c r="G250" s="57" t="s">
        <v>778</v>
      </c>
      <c r="H250" s="57" t="s">
        <v>336</v>
      </c>
      <c r="I250" s="460">
        <f t="shared" ref="I250:I254" si="24">1/3/45</f>
        <v>7.4074074074074068E-3</v>
      </c>
      <c r="J250" s="318">
        <v>5</v>
      </c>
      <c r="K250" s="460">
        <f t="shared" si="18"/>
        <v>1.4814814814814814E-3</v>
      </c>
    </row>
    <row r="251" spans="1:11" x14ac:dyDescent="0.25">
      <c r="A251" s="12" t="s">
        <v>90</v>
      </c>
      <c r="B251" s="67"/>
      <c r="C251" s="11" t="s">
        <v>1930</v>
      </c>
      <c r="D251" s="57" t="s">
        <v>28</v>
      </c>
      <c r="E251" s="57" t="s">
        <v>28</v>
      </c>
      <c r="F251" s="57" t="s">
        <v>13</v>
      </c>
      <c r="G251" s="57" t="s">
        <v>778</v>
      </c>
      <c r="H251" s="57" t="s">
        <v>336</v>
      </c>
      <c r="I251" s="460">
        <f t="shared" si="24"/>
        <v>7.4074074074074068E-3</v>
      </c>
      <c r="J251" s="318">
        <v>5</v>
      </c>
      <c r="K251" s="460">
        <f t="shared" si="18"/>
        <v>1.4814814814814814E-3</v>
      </c>
    </row>
    <row r="252" spans="1:11" ht="45" x14ac:dyDescent="0.25">
      <c r="A252" s="12" t="s">
        <v>94</v>
      </c>
      <c r="B252" s="67"/>
      <c r="C252" s="11" t="s">
        <v>1931</v>
      </c>
      <c r="D252" s="57" t="s">
        <v>28</v>
      </c>
      <c r="E252" s="57" t="s">
        <v>28</v>
      </c>
      <c r="F252" s="57" t="s">
        <v>13</v>
      </c>
      <c r="G252" s="57" t="s">
        <v>778</v>
      </c>
      <c r="H252" s="57"/>
      <c r="I252" s="460">
        <f t="shared" si="24"/>
        <v>7.4074074074074068E-3</v>
      </c>
      <c r="J252" s="318">
        <v>5</v>
      </c>
      <c r="K252" s="460">
        <f t="shared" si="18"/>
        <v>1.4814814814814814E-3</v>
      </c>
    </row>
    <row r="253" spans="1:11" x14ac:dyDescent="0.25">
      <c r="A253" s="96">
        <v>3</v>
      </c>
      <c r="B253" s="64" t="s">
        <v>1932</v>
      </c>
      <c r="C253" s="10"/>
      <c r="D253" s="109"/>
      <c r="E253" s="109"/>
      <c r="F253" s="109"/>
      <c r="G253" s="112"/>
      <c r="H253" s="15"/>
      <c r="I253" s="460"/>
      <c r="J253" s="318"/>
      <c r="K253" s="460"/>
    </row>
    <row r="254" spans="1:11" ht="30" x14ac:dyDescent="0.25">
      <c r="A254" s="12" t="s">
        <v>103</v>
      </c>
      <c r="B254" s="67"/>
      <c r="C254" s="11" t="s">
        <v>2799</v>
      </c>
      <c r="D254" s="57" t="s">
        <v>28</v>
      </c>
      <c r="E254" s="57" t="s">
        <v>28</v>
      </c>
      <c r="F254" s="57" t="s">
        <v>13</v>
      </c>
      <c r="G254" s="57" t="s">
        <v>778</v>
      </c>
      <c r="H254" s="57" t="s">
        <v>336</v>
      </c>
      <c r="I254" s="460">
        <f t="shared" si="24"/>
        <v>7.4074074074074068E-3</v>
      </c>
      <c r="J254" s="318">
        <v>5</v>
      </c>
      <c r="K254" s="460">
        <f t="shared" si="18"/>
        <v>1.4814814814814814E-3</v>
      </c>
    </row>
    <row r="255" spans="1:11" x14ac:dyDescent="0.25">
      <c r="A255" s="96">
        <v>4</v>
      </c>
      <c r="B255" s="64" t="s">
        <v>1933</v>
      </c>
      <c r="C255" s="10"/>
      <c r="D255" s="109"/>
      <c r="E255" s="109"/>
      <c r="F255" s="109"/>
      <c r="G255" s="112"/>
      <c r="H255" s="15"/>
      <c r="I255" s="460"/>
      <c r="J255" s="318"/>
      <c r="K255" s="460"/>
    </row>
    <row r="256" spans="1:11" ht="30" x14ac:dyDescent="0.25">
      <c r="A256" s="12" t="s">
        <v>198</v>
      </c>
      <c r="B256" s="67"/>
      <c r="C256" s="11" t="s">
        <v>2798</v>
      </c>
      <c r="D256" s="57" t="s">
        <v>28</v>
      </c>
      <c r="E256" s="57" t="s">
        <v>28</v>
      </c>
      <c r="F256" s="57" t="s">
        <v>13</v>
      </c>
      <c r="G256" s="56" t="s">
        <v>2796</v>
      </c>
      <c r="H256" s="57"/>
      <c r="I256" s="460">
        <f>1/45</f>
        <v>2.2222222222222223E-2</v>
      </c>
      <c r="J256" s="318">
        <v>5</v>
      </c>
      <c r="K256" s="460">
        <f t="shared" ref="K256:K257" si="25">I256/J256</f>
        <v>4.4444444444444444E-3</v>
      </c>
    </row>
    <row r="257" spans="1:11" ht="30" x14ac:dyDescent="0.25">
      <c r="A257" s="50" t="s">
        <v>201</v>
      </c>
      <c r="B257" s="77"/>
      <c r="C257" s="14" t="s">
        <v>2797</v>
      </c>
      <c r="D257" s="15" t="s">
        <v>28</v>
      </c>
      <c r="E257" s="15" t="s">
        <v>28</v>
      </c>
      <c r="F257" s="15" t="s">
        <v>13</v>
      </c>
      <c r="G257" s="56" t="s">
        <v>2796</v>
      </c>
      <c r="H257" s="15"/>
      <c r="I257" s="460">
        <f>1/45</f>
        <v>2.2222222222222223E-2</v>
      </c>
      <c r="J257" s="318">
        <v>5</v>
      </c>
      <c r="K257" s="460">
        <f t="shared" si="25"/>
        <v>4.4444444444444444E-3</v>
      </c>
    </row>
    <row r="259" spans="1:11" x14ac:dyDescent="0.25">
      <c r="A259" s="330" t="s">
        <v>1934</v>
      </c>
      <c r="B259" s="331"/>
      <c r="C259" s="332"/>
      <c r="D259" s="333"/>
      <c r="E259" s="333"/>
      <c r="F259" s="333"/>
      <c r="G259" s="333"/>
      <c r="H259" s="333"/>
      <c r="I259" s="462"/>
      <c r="J259" s="334"/>
      <c r="K259" s="462"/>
    </row>
    <row r="260" spans="1:11" s="424" customFormat="1" ht="30" customHeight="1" x14ac:dyDescent="0.25">
      <c r="A260" s="487" t="s">
        <v>0</v>
      </c>
      <c r="B260" s="487" t="s">
        <v>20</v>
      </c>
      <c r="C260" s="487" t="s">
        <v>1</v>
      </c>
      <c r="D260" s="491" t="s">
        <v>2</v>
      </c>
      <c r="E260" s="492"/>
      <c r="F260" s="487" t="s">
        <v>37</v>
      </c>
      <c r="G260" s="487" t="s">
        <v>38</v>
      </c>
      <c r="H260" s="487" t="s">
        <v>3</v>
      </c>
      <c r="I260" s="489" t="s">
        <v>3193</v>
      </c>
      <c r="J260" s="487" t="s">
        <v>3189</v>
      </c>
      <c r="K260" s="489" t="s">
        <v>3190</v>
      </c>
    </row>
    <row r="261" spans="1:11" s="424" customFormat="1" ht="30" customHeight="1" x14ac:dyDescent="0.25">
      <c r="A261" s="488"/>
      <c r="B261" s="488"/>
      <c r="C261" s="488"/>
      <c r="D261" s="425" t="s">
        <v>39</v>
      </c>
      <c r="E261" s="425" t="s">
        <v>4</v>
      </c>
      <c r="F261" s="488"/>
      <c r="G261" s="488"/>
      <c r="H261" s="488"/>
      <c r="I261" s="490"/>
      <c r="J261" s="488"/>
      <c r="K261" s="490"/>
    </row>
    <row r="262" spans="1:11" x14ac:dyDescent="0.25">
      <c r="A262" s="38" t="s">
        <v>62</v>
      </c>
      <c r="B262" s="347" t="s">
        <v>23</v>
      </c>
      <c r="C262" s="8"/>
      <c r="D262" s="108"/>
      <c r="E262" s="108"/>
      <c r="F262" s="108"/>
      <c r="G262" s="108"/>
      <c r="H262" s="107"/>
      <c r="I262" s="460"/>
      <c r="J262" s="318"/>
      <c r="K262" s="460"/>
    </row>
    <row r="263" spans="1:11" x14ac:dyDescent="0.25">
      <c r="A263" s="38" t="s">
        <v>40</v>
      </c>
      <c r="B263" s="347" t="s">
        <v>162</v>
      </c>
      <c r="C263" s="8"/>
      <c r="D263" s="108"/>
      <c r="E263" s="108"/>
      <c r="F263" s="108"/>
      <c r="G263" s="108"/>
      <c r="H263" s="107"/>
      <c r="I263" s="460"/>
      <c r="J263" s="318"/>
      <c r="K263" s="460"/>
    </row>
    <row r="264" spans="1:11" x14ac:dyDescent="0.25">
      <c r="A264" s="38">
        <v>1</v>
      </c>
      <c r="B264" s="347" t="s">
        <v>2737</v>
      </c>
      <c r="C264" s="8"/>
      <c r="D264" s="108"/>
      <c r="E264" s="108"/>
      <c r="F264" s="108"/>
      <c r="G264" s="108"/>
      <c r="H264" s="107"/>
      <c r="I264" s="460"/>
      <c r="J264" s="318"/>
      <c r="K264" s="460"/>
    </row>
    <row r="265" spans="1:11" ht="30" x14ac:dyDescent="0.25">
      <c r="A265" s="21" t="s">
        <v>67</v>
      </c>
      <c r="B265" s="70"/>
      <c r="C265" s="16" t="s">
        <v>1935</v>
      </c>
      <c r="D265" s="103" t="s">
        <v>28</v>
      </c>
      <c r="E265" s="57"/>
      <c r="F265" s="103" t="s">
        <v>350</v>
      </c>
      <c r="G265" s="103" t="s">
        <v>446</v>
      </c>
      <c r="H265" s="103" t="s">
        <v>1786</v>
      </c>
      <c r="I265" s="460">
        <f>1/3/45</f>
        <v>7.4074074074074068E-3</v>
      </c>
      <c r="J265" s="318">
        <v>5</v>
      </c>
      <c r="K265" s="460">
        <f t="shared" ref="K265:K328" si="26">I265/J265</f>
        <v>1.4814814814814814E-3</v>
      </c>
    </row>
    <row r="266" spans="1:11" ht="90" x14ac:dyDescent="0.25">
      <c r="A266" s="21" t="s">
        <v>80</v>
      </c>
      <c r="B266" s="70"/>
      <c r="C266" s="16" t="s">
        <v>1936</v>
      </c>
      <c r="D266" s="103" t="s">
        <v>28</v>
      </c>
      <c r="E266" s="55"/>
      <c r="F266" s="103" t="s">
        <v>350</v>
      </c>
      <c r="G266" s="103" t="s">
        <v>446</v>
      </c>
      <c r="H266" s="103" t="s">
        <v>2812</v>
      </c>
      <c r="I266" s="460">
        <f t="shared" ref="I266:I268" si="27">1/3/45</f>
        <v>7.4074074074074068E-3</v>
      </c>
      <c r="J266" s="318">
        <v>5</v>
      </c>
      <c r="K266" s="460">
        <f t="shared" si="26"/>
        <v>1.4814814814814814E-3</v>
      </c>
    </row>
    <row r="267" spans="1:11" x14ac:dyDescent="0.25">
      <c r="A267" s="38">
        <v>2</v>
      </c>
      <c r="B267" s="347" t="s">
        <v>2738</v>
      </c>
      <c r="C267" s="8"/>
      <c r="D267" s="108"/>
      <c r="E267" s="108"/>
      <c r="F267" s="108"/>
      <c r="G267" s="108"/>
      <c r="H267" s="107"/>
      <c r="I267" s="460"/>
      <c r="J267" s="318"/>
      <c r="K267" s="460"/>
    </row>
    <row r="268" spans="1:11" ht="30" x14ac:dyDescent="0.25">
      <c r="A268" s="21" t="s">
        <v>32</v>
      </c>
      <c r="B268" s="70"/>
      <c r="C268" s="16" t="s">
        <v>1937</v>
      </c>
      <c r="D268" s="103" t="s">
        <v>28</v>
      </c>
      <c r="E268" s="55"/>
      <c r="F268" s="103" t="s">
        <v>350</v>
      </c>
      <c r="G268" s="103" t="s">
        <v>446</v>
      </c>
      <c r="H268" s="103" t="s">
        <v>1786</v>
      </c>
      <c r="I268" s="460">
        <f t="shared" si="27"/>
        <v>7.4074074074074068E-3</v>
      </c>
      <c r="J268" s="318">
        <v>5</v>
      </c>
      <c r="K268" s="460">
        <f t="shared" si="26"/>
        <v>1.4814814814814814E-3</v>
      </c>
    </row>
    <row r="269" spans="1:11" x14ac:dyDescent="0.25">
      <c r="A269" s="38">
        <v>3</v>
      </c>
      <c r="B269" s="347" t="s">
        <v>2739</v>
      </c>
      <c r="C269" s="8"/>
      <c r="D269" s="108"/>
      <c r="E269" s="108"/>
      <c r="F269" s="108"/>
      <c r="G269" s="108"/>
      <c r="H269" s="107"/>
      <c r="I269" s="460"/>
      <c r="J269" s="318"/>
      <c r="K269" s="460"/>
    </row>
    <row r="270" spans="1:11" ht="30" x14ac:dyDescent="0.25">
      <c r="A270" s="21" t="s">
        <v>103</v>
      </c>
      <c r="B270" s="70"/>
      <c r="C270" s="16" t="s">
        <v>1938</v>
      </c>
      <c r="D270" s="55"/>
      <c r="E270" s="103" t="s">
        <v>28</v>
      </c>
      <c r="F270" s="103" t="s">
        <v>350</v>
      </c>
      <c r="G270" s="103" t="s">
        <v>1061</v>
      </c>
      <c r="H270" s="103" t="s">
        <v>1786</v>
      </c>
      <c r="I270" s="460">
        <f>4/3/45</f>
        <v>2.9629629629629627E-2</v>
      </c>
      <c r="J270" s="318">
        <v>5</v>
      </c>
      <c r="K270" s="460">
        <f t="shared" si="26"/>
        <v>5.9259259259259256E-3</v>
      </c>
    </row>
    <row r="271" spans="1:11" x14ac:dyDescent="0.25">
      <c r="A271" s="38" t="s">
        <v>50</v>
      </c>
      <c r="B271" s="347" t="s">
        <v>401</v>
      </c>
      <c r="C271" s="8"/>
      <c r="D271" s="108"/>
      <c r="E271" s="108"/>
      <c r="F271" s="108"/>
      <c r="G271" s="108"/>
      <c r="H271" s="107"/>
      <c r="I271" s="460"/>
      <c r="J271" s="318"/>
      <c r="K271" s="460"/>
    </row>
    <row r="272" spans="1:11" x14ac:dyDescent="0.25">
      <c r="A272" s="38">
        <v>1</v>
      </c>
      <c r="B272" s="347" t="s">
        <v>2737</v>
      </c>
      <c r="C272" s="8"/>
      <c r="D272" s="108"/>
      <c r="E272" s="108"/>
      <c r="F272" s="108"/>
      <c r="G272" s="108"/>
      <c r="H272" s="107"/>
      <c r="I272" s="460"/>
      <c r="J272" s="318"/>
      <c r="K272" s="460"/>
    </row>
    <row r="273" spans="1:11" ht="60" x14ac:dyDescent="0.25">
      <c r="A273" s="21" t="s">
        <v>67</v>
      </c>
      <c r="B273" s="70"/>
      <c r="C273" s="16" t="s">
        <v>1939</v>
      </c>
      <c r="D273" s="103" t="s">
        <v>28</v>
      </c>
      <c r="E273" s="55"/>
      <c r="F273" s="103" t="s">
        <v>350</v>
      </c>
      <c r="G273" s="103" t="s">
        <v>446</v>
      </c>
      <c r="H273" s="103" t="s">
        <v>2813</v>
      </c>
      <c r="I273" s="460">
        <f t="shared" ref="I273:I335" si="28">1/3/45</f>
        <v>7.4074074074074068E-3</v>
      </c>
      <c r="J273" s="318">
        <v>5</v>
      </c>
      <c r="K273" s="460">
        <f t="shared" si="26"/>
        <v>1.4814814814814814E-3</v>
      </c>
    </row>
    <row r="274" spans="1:11" x14ac:dyDescent="0.25">
      <c r="A274" s="38">
        <v>2</v>
      </c>
      <c r="B274" s="347" t="s">
        <v>2740</v>
      </c>
      <c r="C274" s="8"/>
      <c r="D274" s="108"/>
      <c r="E274" s="108"/>
      <c r="F274" s="108"/>
      <c r="G274" s="108"/>
      <c r="H274" s="107"/>
      <c r="I274" s="460"/>
      <c r="J274" s="318"/>
      <c r="K274" s="460"/>
    </row>
    <row r="275" spans="1:11" ht="30" x14ac:dyDescent="0.25">
      <c r="A275" s="21" t="s">
        <v>32</v>
      </c>
      <c r="B275" s="70"/>
      <c r="C275" s="16" t="s">
        <v>1940</v>
      </c>
      <c r="D275" s="103" t="s">
        <v>28</v>
      </c>
      <c r="E275" s="55"/>
      <c r="F275" s="103" t="s">
        <v>350</v>
      </c>
      <c r="G275" s="103" t="s">
        <v>446</v>
      </c>
      <c r="H275" s="103" t="s">
        <v>1786</v>
      </c>
      <c r="I275" s="460">
        <f t="shared" si="28"/>
        <v>7.4074074074074068E-3</v>
      </c>
      <c r="J275" s="318">
        <v>5</v>
      </c>
      <c r="K275" s="460">
        <f t="shared" si="26"/>
        <v>1.4814814814814814E-3</v>
      </c>
    </row>
    <row r="276" spans="1:11" ht="30" x14ac:dyDescent="0.25">
      <c r="A276" s="21" t="s">
        <v>90</v>
      </c>
      <c r="B276" s="70"/>
      <c r="C276" s="16" t="s">
        <v>1941</v>
      </c>
      <c r="D276" s="103" t="s">
        <v>28</v>
      </c>
      <c r="E276" s="55"/>
      <c r="F276" s="103" t="s">
        <v>350</v>
      </c>
      <c r="G276" s="103" t="s">
        <v>446</v>
      </c>
      <c r="H276" s="103" t="s">
        <v>1786</v>
      </c>
      <c r="I276" s="460">
        <f t="shared" si="28"/>
        <v>7.4074074074074068E-3</v>
      </c>
      <c r="J276" s="318">
        <v>5</v>
      </c>
      <c r="K276" s="460">
        <f t="shared" si="26"/>
        <v>1.4814814814814814E-3</v>
      </c>
    </row>
    <row r="277" spans="1:11" ht="30" x14ac:dyDescent="0.25">
      <c r="A277" s="21" t="s">
        <v>94</v>
      </c>
      <c r="B277" s="70"/>
      <c r="C277" s="16" t="s">
        <v>1942</v>
      </c>
      <c r="D277" s="103" t="s">
        <v>28</v>
      </c>
      <c r="E277" s="55"/>
      <c r="F277" s="103" t="s">
        <v>350</v>
      </c>
      <c r="G277" s="103" t="s">
        <v>446</v>
      </c>
      <c r="H277" s="103" t="s">
        <v>1786</v>
      </c>
      <c r="I277" s="460">
        <f t="shared" si="28"/>
        <v>7.4074074074074068E-3</v>
      </c>
      <c r="J277" s="318">
        <v>5</v>
      </c>
      <c r="K277" s="460">
        <f t="shared" si="26"/>
        <v>1.4814814814814814E-3</v>
      </c>
    </row>
    <row r="278" spans="1:11" x14ac:dyDescent="0.25">
      <c r="A278" s="38">
        <v>3</v>
      </c>
      <c r="B278" s="347" t="s">
        <v>2741</v>
      </c>
      <c r="C278" s="8"/>
      <c r="D278" s="108"/>
      <c r="E278" s="108"/>
      <c r="F278" s="108"/>
      <c r="G278" s="108"/>
      <c r="H278" s="107"/>
      <c r="I278" s="460"/>
      <c r="J278" s="318"/>
      <c r="K278" s="460"/>
    </row>
    <row r="279" spans="1:11" ht="30" x14ac:dyDescent="0.25">
      <c r="A279" s="21" t="s">
        <v>103</v>
      </c>
      <c r="B279" s="70"/>
      <c r="C279" s="16" t="s">
        <v>1943</v>
      </c>
      <c r="D279" s="103" t="s">
        <v>28</v>
      </c>
      <c r="E279" s="55"/>
      <c r="F279" s="103" t="s">
        <v>350</v>
      </c>
      <c r="G279" s="103" t="s">
        <v>446</v>
      </c>
      <c r="H279" s="103" t="s">
        <v>1786</v>
      </c>
      <c r="I279" s="460">
        <f t="shared" si="28"/>
        <v>7.4074074074074068E-3</v>
      </c>
      <c r="J279" s="318">
        <v>5</v>
      </c>
      <c r="K279" s="460">
        <f t="shared" si="26"/>
        <v>1.4814814814814814E-3</v>
      </c>
    </row>
    <row r="280" spans="1:11" x14ac:dyDescent="0.25">
      <c r="A280" s="38">
        <v>4</v>
      </c>
      <c r="B280" s="347" t="s">
        <v>2739</v>
      </c>
      <c r="C280" s="8"/>
      <c r="D280" s="108"/>
      <c r="E280" s="108"/>
      <c r="F280" s="108"/>
      <c r="G280" s="108"/>
      <c r="H280" s="107"/>
      <c r="I280" s="460"/>
      <c r="J280" s="318"/>
      <c r="K280" s="460"/>
    </row>
    <row r="281" spans="1:11" ht="30" x14ac:dyDescent="0.25">
      <c r="A281" s="21" t="s">
        <v>198</v>
      </c>
      <c r="B281" s="70"/>
      <c r="C281" s="16" t="s">
        <v>1944</v>
      </c>
      <c r="D281" s="103" t="s">
        <v>28</v>
      </c>
      <c r="E281" s="55"/>
      <c r="F281" s="103" t="s">
        <v>350</v>
      </c>
      <c r="G281" s="103" t="s">
        <v>446</v>
      </c>
      <c r="H281" s="103" t="s">
        <v>1786</v>
      </c>
      <c r="I281" s="460">
        <f t="shared" si="28"/>
        <v>7.4074074074074068E-3</v>
      </c>
      <c r="J281" s="318">
        <v>5</v>
      </c>
      <c r="K281" s="460">
        <f t="shared" si="26"/>
        <v>1.4814814814814814E-3</v>
      </c>
    </row>
    <row r="282" spans="1:11" x14ac:dyDescent="0.25">
      <c r="A282" s="38">
        <v>5</v>
      </c>
      <c r="B282" s="347" t="s">
        <v>2742</v>
      </c>
      <c r="C282" s="8"/>
      <c r="D282" s="108"/>
      <c r="E282" s="108"/>
      <c r="F282" s="108"/>
      <c r="G282" s="108"/>
      <c r="H282" s="107"/>
      <c r="I282" s="460"/>
      <c r="J282" s="318"/>
      <c r="K282" s="460"/>
    </row>
    <row r="283" spans="1:11" ht="30" x14ac:dyDescent="0.25">
      <c r="A283" s="21" t="s">
        <v>211</v>
      </c>
      <c r="B283" s="70"/>
      <c r="C283" s="16" t="s">
        <v>1945</v>
      </c>
      <c r="D283" s="103" t="s">
        <v>28</v>
      </c>
      <c r="E283" s="55"/>
      <c r="F283" s="103" t="s">
        <v>350</v>
      </c>
      <c r="G283" s="103" t="s">
        <v>446</v>
      </c>
      <c r="H283" s="103" t="s">
        <v>1786</v>
      </c>
      <c r="I283" s="460">
        <f t="shared" si="28"/>
        <v>7.4074074074074068E-3</v>
      </c>
      <c r="J283" s="318">
        <v>5</v>
      </c>
      <c r="K283" s="460">
        <f t="shared" si="26"/>
        <v>1.4814814814814814E-3</v>
      </c>
    </row>
    <row r="284" spans="1:11" ht="30" x14ac:dyDescent="0.25">
      <c r="A284" s="21" t="s">
        <v>214</v>
      </c>
      <c r="B284" s="70"/>
      <c r="C284" s="16" t="s">
        <v>1946</v>
      </c>
      <c r="D284" s="103" t="s">
        <v>28</v>
      </c>
      <c r="E284" s="55"/>
      <c r="F284" s="103" t="s">
        <v>350</v>
      </c>
      <c r="G284" s="103" t="s">
        <v>446</v>
      </c>
      <c r="H284" s="103" t="s">
        <v>1786</v>
      </c>
      <c r="I284" s="460">
        <f t="shared" si="28"/>
        <v>7.4074074074074068E-3</v>
      </c>
      <c r="J284" s="318">
        <v>5</v>
      </c>
      <c r="K284" s="460">
        <f t="shared" si="26"/>
        <v>1.4814814814814814E-3</v>
      </c>
    </row>
    <row r="285" spans="1:11" ht="30" x14ac:dyDescent="0.25">
      <c r="A285" s="21" t="s">
        <v>217</v>
      </c>
      <c r="B285" s="70"/>
      <c r="C285" s="16" t="s">
        <v>1947</v>
      </c>
      <c r="D285" s="103" t="s">
        <v>28</v>
      </c>
      <c r="E285" s="55"/>
      <c r="F285" s="103" t="s">
        <v>350</v>
      </c>
      <c r="G285" s="103" t="s">
        <v>446</v>
      </c>
      <c r="H285" s="103" t="s">
        <v>1786</v>
      </c>
      <c r="I285" s="460">
        <f t="shared" si="28"/>
        <v>7.4074074074074068E-3</v>
      </c>
      <c r="J285" s="318">
        <v>5</v>
      </c>
      <c r="K285" s="460">
        <f t="shared" si="26"/>
        <v>1.4814814814814814E-3</v>
      </c>
    </row>
    <row r="286" spans="1:11" ht="30" x14ac:dyDescent="0.25">
      <c r="A286" s="21" t="s">
        <v>220</v>
      </c>
      <c r="B286" s="70"/>
      <c r="C286" s="16" t="s">
        <v>1948</v>
      </c>
      <c r="D286" s="103" t="s">
        <v>28</v>
      </c>
      <c r="E286" s="55"/>
      <c r="F286" s="103" t="s">
        <v>350</v>
      </c>
      <c r="G286" s="103" t="s">
        <v>446</v>
      </c>
      <c r="H286" s="103" t="s">
        <v>1786</v>
      </c>
      <c r="I286" s="460">
        <f t="shared" si="28"/>
        <v>7.4074074074074068E-3</v>
      </c>
      <c r="J286" s="318">
        <v>5</v>
      </c>
      <c r="K286" s="460">
        <f t="shared" si="26"/>
        <v>1.4814814814814814E-3</v>
      </c>
    </row>
    <row r="287" spans="1:11" x14ac:dyDescent="0.25">
      <c r="A287" s="38">
        <v>6</v>
      </c>
      <c r="B287" s="347" t="s">
        <v>2743</v>
      </c>
      <c r="C287" s="8"/>
      <c r="D287" s="108"/>
      <c r="E287" s="108"/>
      <c r="F287" s="108"/>
      <c r="G287" s="108"/>
      <c r="H287" s="107"/>
      <c r="I287" s="460"/>
      <c r="J287" s="318"/>
      <c r="K287" s="460"/>
    </row>
    <row r="288" spans="1:11" ht="30" x14ac:dyDescent="0.25">
      <c r="A288" s="21" t="s">
        <v>154</v>
      </c>
      <c r="B288" s="70"/>
      <c r="C288" s="16" t="s">
        <v>1949</v>
      </c>
      <c r="D288" s="103" t="s">
        <v>28</v>
      </c>
      <c r="E288" s="55"/>
      <c r="F288" s="103" t="s">
        <v>350</v>
      </c>
      <c r="G288" s="103" t="s">
        <v>446</v>
      </c>
      <c r="H288" s="103" t="s">
        <v>1798</v>
      </c>
      <c r="I288" s="460">
        <f t="shared" si="28"/>
        <v>7.4074074074074068E-3</v>
      </c>
      <c r="J288" s="318">
        <v>5</v>
      </c>
      <c r="K288" s="460">
        <f t="shared" si="26"/>
        <v>1.4814814814814814E-3</v>
      </c>
    </row>
    <row r="289" spans="1:11" x14ac:dyDescent="0.25">
      <c r="A289" s="38">
        <v>7</v>
      </c>
      <c r="B289" s="347" t="s">
        <v>2744</v>
      </c>
      <c r="C289" s="8"/>
      <c r="D289" s="108"/>
      <c r="E289" s="108"/>
      <c r="F289" s="108"/>
      <c r="G289" s="108"/>
      <c r="H289" s="107"/>
      <c r="I289" s="460"/>
      <c r="J289" s="318"/>
      <c r="K289" s="460"/>
    </row>
    <row r="290" spans="1:11" ht="30" x14ac:dyDescent="0.25">
      <c r="A290" s="21" t="s">
        <v>232</v>
      </c>
      <c r="B290" s="70"/>
      <c r="C290" s="16" t="s">
        <v>1950</v>
      </c>
      <c r="D290" s="103" t="s">
        <v>28</v>
      </c>
      <c r="E290" s="55"/>
      <c r="F290" s="103" t="s">
        <v>350</v>
      </c>
      <c r="G290" s="103" t="s">
        <v>446</v>
      </c>
      <c r="H290" s="103" t="s">
        <v>1798</v>
      </c>
      <c r="I290" s="460">
        <f t="shared" si="28"/>
        <v>7.4074074074074068E-3</v>
      </c>
      <c r="J290" s="318">
        <v>5</v>
      </c>
      <c r="K290" s="460">
        <f t="shared" si="26"/>
        <v>1.4814814814814814E-3</v>
      </c>
    </row>
    <row r="291" spans="1:11" x14ac:dyDescent="0.25">
      <c r="A291" s="38">
        <v>8</v>
      </c>
      <c r="B291" s="347" t="s">
        <v>2745</v>
      </c>
      <c r="C291" s="8"/>
      <c r="D291" s="108"/>
      <c r="E291" s="108"/>
      <c r="F291" s="108"/>
      <c r="G291" s="108"/>
      <c r="H291" s="107"/>
      <c r="I291" s="460"/>
      <c r="J291" s="318"/>
      <c r="K291" s="460"/>
    </row>
    <row r="292" spans="1:11" ht="30" x14ac:dyDescent="0.25">
      <c r="A292" s="21" t="s">
        <v>242</v>
      </c>
      <c r="B292" s="70"/>
      <c r="C292" s="16" t="s">
        <v>1951</v>
      </c>
      <c r="D292" s="103" t="s">
        <v>28</v>
      </c>
      <c r="E292" s="55"/>
      <c r="F292" s="103" t="s">
        <v>350</v>
      </c>
      <c r="G292" s="103" t="s">
        <v>446</v>
      </c>
      <c r="H292" s="103" t="s">
        <v>1798</v>
      </c>
      <c r="I292" s="460">
        <f t="shared" si="28"/>
        <v>7.4074074074074068E-3</v>
      </c>
      <c r="J292" s="318">
        <v>5</v>
      </c>
      <c r="K292" s="460">
        <f t="shared" si="26"/>
        <v>1.4814814814814814E-3</v>
      </c>
    </row>
    <row r="293" spans="1:11" x14ac:dyDescent="0.25">
      <c r="A293" s="38">
        <v>9</v>
      </c>
      <c r="B293" s="347" t="s">
        <v>2746</v>
      </c>
      <c r="C293" s="8"/>
      <c r="D293" s="108"/>
      <c r="E293" s="108"/>
      <c r="F293" s="108"/>
      <c r="G293" s="108"/>
      <c r="H293" s="107"/>
      <c r="I293" s="460"/>
      <c r="J293" s="318"/>
      <c r="K293" s="460"/>
    </row>
    <row r="294" spans="1:11" ht="30" x14ac:dyDescent="0.25">
      <c r="A294" s="21" t="s">
        <v>246</v>
      </c>
      <c r="B294" s="70"/>
      <c r="C294" s="16" t="s">
        <v>1952</v>
      </c>
      <c r="D294" s="103" t="s">
        <v>28</v>
      </c>
      <c r="E294" s="55"/>
      <c r="F294" s="103" t="s">
        <v>350</v>
      </c>
      <c r="G294" s="103" t="s">
        <v>446</v>
      </c>
      <c r="H294" s="103" t="s">
        <v>1798</v>
      </c>
      <c r="I294" s="460">
        <f t="shared" si="28"/>
        <v>7.4074074074074068E-3</v>
      </c>
      <c r="J294" s="318">
        <v>5</v>
      </c>
      <c r="K294" s="460">
        <f t="shared" si="26"/>
        <v>1.4814814814814814E-3</v>
      </c>
    </row>
    <row r="295" spans="1:11" x14ac:dyDescent="0.25">
      <c r="A295" s="38">
        <v>10</v>
      </c>
      <c r="B295" s="347" t="s">
        <v>2747</v>
      </c>
      <c r="C295" s="8"/>
      <c r="D295" s="108"/>
      <c r="E295" s="108"/>
      <c r="F295" s="108"/>
      <c r="G295" s="108"/>
      <c r="H295" s="107"/>
      <c r="I295" s="460"/>
      <c r="J295" s="318"/>
      <c r="K295" s="460"/>
    </row>
    <row r="296" spans="1:11" ht="30" x14ac:dyDescent="0.25">
      <c r="A296" s="21" t="s">
        <v>1146</v>
      </c>
      <c r="B296" s="70"/>
      <c r="C296" s="16" t="s">
        <v>1953</v>
      </c>
      <c r="D296" s="103" t="s">
        <v>28</v>
      </c>
      <c r="E296" s="55"/>
      <c r="F296" s="103" t="s">
        <v>350</v>
      </c>
      <c r="G296" s="103" t="s">
        <v>446</v>
      </c>
      <c r="H296" s="103" t="s">
        <v>1798</v>
      </c>
      <c r="I296" s="460">
        <f t="shared" si="28"/>
        <v>7.4074074074074068E-3</v>
      </c>
      <c r="J296" s="318">
        <v>5</v>
      </c>
      <c r="K296" s="460">
        <f t="shared" si="26"/>
        <v>1.4814814814814814E-3</v>
      </c>
    </row>
    <row r="297" spans="1:11" x14ac:dyDescent="0.25">
      <c r="A297" s="38">
        <v>11</v>
      </c>
      <c r="B297" s="347" t="s">
        <v>2748</v>
      </c>
      <c r="C297" s="8"/>
      <c r="D297" s="108"/>
      <c r="E297" s="108"/>
      <c r="F297" s="108"/>
      <c r="G297" s="108"/>
      <c r="H297" s="107"/>
      <c r="I297" s="460"/>
      <c r="J297" s="318"/>
      <c r="K297" s="460"/>
    </row>
    <row r="298" spans="1:11" ht="30" x14ac:dyDescent="0.25">
      <c r="A298" s="21" t="s">
        <v>1151</v>
      </c>
      <c r="B298" s="70"/>
      <c r="C298" s="16" t="s">
        <v>1954</v>
      </c>
      <c r="D298" s="103" t="s">
        <v>28</v>
      </c>
      <c r="E298" s="55"/>
      <c r="F298" s="103" t="s">
        <v>350</v>
      </c>
      <c r="G298" s="103" t="s">
        <v>446</v>
      </c>
      <c r="H298" s="103" t="s">
        <v>1798</v>
      </c>
      <c r="I298" s="460">
        <f t="shared" si="28"/>
        <v>7.4074074074074068E-3</v>
      </c>
      <c r="J298" s="318">
        <v>5</v>
      </c>
      <c r="K298" s="460">
        <f t="shared" si="26"/>
        <v>1.4814814814814814E-3</v>
      </c>
    </row>
    <row r="299" spans="1:11" x14ac:dyDescent="0.25">
      <c r="A299" s="38">
        <v>12</v>
      </c>
      <c r="B299" s="347" t="s">
        <v>2749</v>
      </c>
      <c r="C299" s="8"/>
      <c r="D299" s="108"/>
      <c r="E299" s="108"/>
      <c r="F299" s="108"/>
      <c r="G299" s="108"/>
      <c r="H299" s="107"/>
      <c r="I299" s="460"/>
      <c r="J299" s="318"/>
      <c r="K299" s="460"/>
    </row>
    <row r="300" spans="1:11" ht="30" x14ac:dyDescent="0.25">
      <c r="A300" s="21" t="s">
        <v>1536</v>
      </c>
      <c r="B300" s="70"/>
      <c r="C300" s="16" t="s">
        <v>1955</v>
      </c>
      <c r="D300" s="103" t="s">
        <v>28</v>
      </c>
      <c r="E300" s="55"/>
      <c r="F300" s="103" t="s">
        <v>350</v>
      </c>
      <c r="G300" s="103" t="s">
        <v>446</v>
      </c>
      <c r="H300" s="103" t="s">
        <v>1798</v>
      </c>
      <c r="I300" s="460">
        <f t="shared" si="28"/>
        <v>7.4074074074074068E-3</v>
      </c>
      <c r="J300" s="318">
        <v>5</v>
      </c>
      <c r="K300" s="460">
        <f t="shared" si="26"/>
        <v>1.4814814814814814E-3</v>
      </c>
    </row>
    <row r="301" spans="1:11" x14ac:dyDescent="0.25">
      <c r="A301" s="38">
        <v>13</v>
      </c>
      <c r="B301" s="347" t="s">
        <v>2750</v>
      </c>
      <c r="C301" s="8"/>
      <c r="D301" s="108"/>
      <c r="E301" s="108"/>
      <c r="F301" s="108"/>
      <c r="G301" s="108"/>
      <c r="H301" s="107"/>
      <c r="I301" s="460"/>
      <c r="J301" s="318"/>
      <c r="K301" s="460"/>
    </row>
    <row r="302" spans="1:11" ht="30" x14ac:dyDescent="0.25">
      <c r="A302" s="21" t="s">
        <v>1862</v>
      </c>
      <c r="B302" s="70"/>
      <c r="C302" s="16" t="s">
        <v>1956</v>
      </c>
      <c r="D302" s="103" t="s">
        <v>28</v>
      </c>
      <c r="E302" s="55"/>
      <c r="F302" s="103" t="s">
        <v>350</v>
      </c>
      <c r="G302" s="103" t="s">
        <v>446</v>
      </c>
      <c r="H302" s="103" t="s">
        <v>1798</v>
      </c>
      <c r="I302" s="460">
        <f t="shared" si="28"/>
        <v>7.4074074074074068E-3</v>
      </c>
      <c r="J302" s="318">
        <v>5</v>
      </c>
      <c r="K302" s="460">
        <f t="shared" si="26"/>
        <v>1.4814814814814814E-3</v>
      </c>
    </row>
    <row r="303" spans="1:11" x14ac:dyDescent="0.25">
      <c r="A303" s="38">
        <v>14</v>
      </c>
      <c r="B303" s="347" t="s">
        <v>2751</v>
      </c>
      <c r="C303" s="8"/>
      <c r="D303" s="108"/>
      <c r="E303" s="108"/>
      <c r="F303" s="108"/>
      <c r="G303" s="108"/>
      <c r="H303" s="107"/>
      <c r="I303" s="460"/>
      <c r="J303" s="318"/>
      <c r="K303" s="460"/>
    </row>
    <row r="304" spans="1:11" ht="30" x14ac:dyDescent="0.25">
      <c r="A304" s="21" t="s">
        <v>1867</v>
      </c>
      <c r="B304" s="70"/>
      <c r="C304" s="16" t="s">
        <v>1957</v>
      </c>
      <c r="D304" s="103" t="s">
        <v>28</v>
      </c>
      <c r="E304" s="55"/>
      <c r="F304" s="103" t="s">
        <v>350</v>
      </c>
      <c r="G304" s="103" t="s">
        <v>446</v>
      </c>
      <c r="H304" s="103" t="s">
        <v>1798</v>
      </c>
      <c r="I304" s="460">
        <f t="shared" si="28"/>
        <v>7.4074074074074068E-3</v>
      </c>
      <c r="J304" s="318">
        <v>5</v>
      </c>
      <c r="K304" s="460">
        <f t="shared" si="26"/>
        <v>1.4814814814814814E-3</v>
      </c>
    </row>
    <row r="305" spans="1:11" x14ac:dyDescent="0.25">
      <c r="A305" s="38">
        <v>15</v>
      </c>
      <c r="B305" s="347" t="s">
        <v>2752</v>
      </c>
      <c r="C305" s="8"/>
      <c r="D305" s="108"/>
      <c r="E305" s="108"/>
      <c r="F305" s="108"/>
      <c r="G305" s="108"/>
      <c r="H305" s="107"/>
      <c r="I305" s="460"/>
      <c r="J305" s="318"/>
      <c r="K305" s="460"/>
    </row>
    <row r="306" spans="1:11" ht="30" x14ac:dyDescent="0.25">
      <c r="A306" s="21" t="s">
        <v>1958</v>
      </c>
      <c r="B306" s="70"/>
      <c r="C306" s="16" t="s">
        <v>352</v>
      </c>
      <c r="D306" s="103" t="s">
        <v>28</v>
      </c>
      <c r="E306" s="55"/>
      <c r="F306" s="103" t="s">
        <v>350</v>
      </c>
      <c r="G306" s="103" t="s">
        <v>446</v>
      </c>
      <c r="H306" s="103" t="s">
        <v>1805</v>
      </c>
      <c r="I306" s="460">
        <f t="shared" si="28"/>
        <v>7.4074074074074068E-3</v>
      </c>
      <c r="J306" s="318">
        <v>5</v>
      </c>
      <c r="K306" s="460">
        <f t="shared" si="26"/>
        <v>1.4814814814814814E-3</v>
      </c>
    </row>
    <row r="307" spans="1:11" ht="105" x14ac:dyDescent="0.25">
      <c r="A307" s="21" t="s">
        <v>1959</v>
      </c>
      <c r="B307" s="70"/>
      <c r="C307" s="16" t="s">
        <v>1960</v>
      </c>
      <c r="D307" s="103" t="s">
        <v>28</v>
      </c>
      <c r="E307" s="55"/>
      <c r="F307" s="103" t="s">
        <v>350</v>
      </c>
      <c r="G307" s="103" t="s">
        <v>446</v>
      </c>
      <c r="H307" s="103" t="s">
        <v>2814</v>
      </c>
      <c r="I307" s="460">
        <f t="shared" si="28"/>
        <v>7.4074074074074068E-3</v>
      </c>
      <c r="J307" s="318">
        <v>5</v>
      </c>
      <c r="K307" s="460">
        <f t="shared" si="26"/>
        <v>1.4814814814814814E-3</v>
      </c>
    </row>
    <row r="308" spans="1:11" x14ac:dyDescent="0.25">
      <c r="A308" s="38">
        <v>16</v>
      </c>
      <c r="B308" s="347" t="s">
        <v>2753</v>
      </c>
      <c r="C308" s="8"/>
      <c r="D308" s="108"/>
      <c r="E308" s="108"/>
      <c r="F308" s="108"/>
      <c r="G308" s="108"/>
      <c r="H308" s="107"/>
      <c r="I308" s="460"/>
      <c r="J308" s="318"/>
      <c r="K308" s="460"/>
    </row>
    <row r="309" spans="1:11" ht="30" x14ac:dyDescent="0.25">
      <c r="A309" s="21" t="s">
        <v>1873</v>
      </c>
      <c r="B309" s="70"/>
      <c r="C309" s="16" t="s">
        <v>1961</v>
      </c>
      <c r="D309" s="103" t="s">
        <v>28</v>
      </c>
      <c r="E309" s="55"/>
      <c r="F309" s="103" t="s">
        <v>350</v>
      </c>
      <c r="G309" s="103" t="s">
        <v>446</v>
      </c>
      <c r="H309" s="103" t="s">
        <v>1805</v>
      </c>
      <c r="I309" s="460">
        <f t="shared" si="28"/>
        <v>7.4074074074074068E-3</v>
      </c>
      <c r="J309" s="318">
        <v>5</v>
      </c>
      <c r="K309" s="460">
        <f t="shared" si="26"/>
        <v>1.4814814814814814E-3</v>
      </c>
    </row>
    <row r="310" spans="1:11" x14ac:dyDescent="0.25">
      <c r="A310" s="38">
        <v>17</v>
      </c>
      <c r="B310" s="347" t="s">
        <v>2754</v>
      </c>
      <c r="C310" s="8"/>
      <c r="D310" s="108"/>
      <c r="E310" s="108"/>
      <c r="F310" s="108"/>
      <c r="G310" s="108"/>
      <c r="H310" s="107"/>
      <c r="I310" s="460"/>
      <c r="J310" s="318"/>
      <c r="K310" s="460"/>
    </row>
    <row r="311" spans="1:11" ht="30" x14ac:dyDescent="0.25">
      <c r="A311" s="21" t="s">
        <v>1875</v>
      </c>
      <c r="B311" s="70"/>
      <c r="C311" s="16" t="s">
        <v>1962</v>
      </c>
      <c r="D311" s="103" t="s">
        <v>28</v>
      </c>
      <c r="E311" s="55"/>
      <c r="F311" s="103" t="s">
        <v>350</v>
      </c>
      <c r="G311" s="103" t="s">
        <v>446</v>
      </c>
      <c r="H311" s="103" t="s">
        <v>1805</v>
      </c>
      <c r="I311" s="460">
        <f t="shared" si="28"/>
        <v>7.4074074074074068E-3</v>
      </c>
      <c r="J311" s="318">
        <v>5</v>
      </c>
      <c r="K311" s="460">
        <f t="shared" si="26"/>
        <v>1.4814814814814814E-3</v>
      </c>
    </row>
    <row r="312" spans="1:11" x14ac:dyDescent="0.25">
      <c r="A312" s="38">
        <v>18</v>
      </c>
      <c r="B312" s="347" t="s">
        <v>2755</v>
      </c>
      <c r="C312" s="8"/>
      <c r="D312" s="108"/>
      <c r="E312" s="108"/>
      <c r="F312" s="108"/>
      <c r="G312" s="107"/>
      <c r="H312" s="9"/>
      <c r="I312" s="460"/>
      <c r="J312" s="318"/>
      <c r="K312" s="460"/>
    </row>
    <row r="313" spans="1:11" ht="30" x14ac:dyDescent="0.25">
      <c r="A313" s="21" t="s">
        <v>1879</v>
      </c>
      <c r="B313" s="70"/>
      <c r="C313" s="16" t="s">
        <v>1963</v>
      </c>
      <c r="D313" s="103" t="s">
        <v>28</v>
      </c>
      <c r="E313" s="55"/>
      <c r="F313" s="103" t="s">
        <v>350</v>
      </c>
      <c r="G313" s="103" t="s">
        <v>446</v>
      </c>
      <c r="H313" s="103" t="s">
        <v>1805</v>
      </c>
      <c r="I313" s="460">
        <f t="shared" si="28"/>
        <v>7.4074074074074068E-3</v>
      </c>
      <c r="J313" s="318">
        <v>5</v>
      </c>
      <c r="K313" s="460">
        <f t="shared" si="26"/>
        <v>1.4814814814814814E-3</v>
      </c>
    </row>
    <row r="314" spans="1:11" x14ac:dyDescent="0.25">
      <c r="A314" s="38">
        <v>19</v>
      </c>
      <c r="B314" s="347" t="s">
        <v>2756</v>
      </c>
      <c r="C314" s="8"/>
      <c r="D314" s="108"/>
      <c r="E314" s="108"/>
      <c r="F314" s="108"/>
      <c r="G314" s="108"/>
      <c r="H314" s="107"/>
      <c r="I314" s="460"/>
      <c r="J314" s="318"/>
      <c r="K314" s="460"/>
    </row>
    <row r="315" spans="1:11" ht="30" x14ac:dyDescent="0.25">
      <c r="A315" s="21" t="s">
        <v>1964</v>
      </c>
      <c r="B315" s="70"/>
      <c r="C315" s="16" t="s">
        <v>1965</v>
      </c>
      <c r="D315" s="103" t="s">
        <v>28</v>
      </c>
      <c r="E315" s="55"/>
      <c r="F315" s="103" t="s">
        <v>350</v>
      </c>
      <c r="G315" s="103" t="s">
        <v>446</v>
      </c>
      <c r="H315" s="103" t="s">
        <v>1805</v>
      </c>
      <c r="I315" s="460">
        <f t="shared" si="28"/>
        <v>7.4074074074074068E-3</v>
      </c>
      <c r="J315" s="318">
        <v>5</v>
      </c>
      <c r="K315" s="460">
        <f t="shared" si="26"/>
        <v>1.4814814814814814E-3</v>
      </c>
    </row>
    <row r="316" spans="1:11" ht="30" x14ac:dyDescent="0.25">
      <c r="A316" s="21" t="s">
        <v>1966</v>
      </c>
      <c r="B316" s="70"/>
      <c r="C316" s="16" t="s">
        <v>1967</v>
      </c>
      <c r="D316" s="103" t="s">
        <v>28</v>
      </c>
      <c r="E316" s="55"/>
      <c r="F316" s="103" t="s">
        <v>350</v>
      </c>
      <c r="G316" s="103" t="s">
        <v>446</v>
      </c>
      <c r="H316" s="103" t="s">
        <v>1805</v>
      </c>
      <c r="I316" s="460">
        <f t="shared" si="28"/>
        <v>7.4074074074074068E-3</v>
      </c>
      <c r="J316" s="318">
        <v>5</v>
      </c>
      <c r="K316" s="460">
        <f t="shared" si="26"/>
        <v>1.4814814814814814E-3</v>
      </c>
    </row>
    <row r="317" spans="1:11" x14ac:dyDescent="0.25">
      <c r="A317" s="38">
        <v>20</v>
      </c>
      <c r="B317" s="347" t="s">
        <v>2757</v>
      </c>
      <c r="C317" s="8"/>
      <c r="D317" s="108"/>
      <c r="E317" s="108"/>
      <c r="F317" s="108"/>
      <c r="G317" s="108"/>
      <c r="H317" s="107"/>
      <c r="I317" s="460"/>
      <c r="J317" s="318"/>
      <c r="K317" s="460"/>
    </row>
    <row r="318" spans="1:11" ht="30" x14ac:dyDescent="0.25">
      <c r="A318" s="21" t="s">
        <v>1968</v>
      </c>
      <c r="B318" s="70"/>
      <c r="C318" s="16" t="s">
        <v>1969</v>
      </c>
      <c r="D318" s="103" t="s">
        <v>28</v>
      </c>
      <c r="E318" s="55"/>
      <c r="F318" s="103" t="s">
        <v>350</v>
      </c>
      <c r="G318" s="103" t="s">
        <v>446</v>
      </c>
      <c r="H318" s="103" t="s">
        <v>1805</v>
      </c>
      <c r="I318" s="460">
        <f t="shared" si="28"/>
        <v>7.4074074074074068E-3</v>
      </c>
      <c r="J318" s="318">
        <v>5</v>
      </c>
      <c r="K318" s="460">
        <f t="shared" si="26"/>
        <v>1.4814814814814814E-3</v>
      </c>
    </row>
    <row r="319" spans="1:11" x14ac:dyDescent="0.25">
      <c r="A319" s="38">
        <v>21</v>
      </c>
      <c r="B319" s="347" t="s">
        <v>2758</v>
      </c>
      <c r="C319" s="8"/>
      <c r="D319" s="108"/>
      <c r="E319" s="108"/>
      <c r="F319" s="108"/>
      <c r="G319" s="108"/>
      <c r="H319" s="107"/>
      <c r="I319" s="460"/>
      <c r="J319" s="318"/>
      <c r="K319" s="460"/>
    </row>
    <row r="320" spans="1:11" ht="30" x14ac:dyDescent="0.25">
      <c r="A320" s="21" t="s">
        <v>1884</v>
      </c>
      <c r="B320" s="70"/>
      <c r="C320" s="16" t="s">
        <v>1970</v>
      </c>
      <c r="D320" s="103" t="s">
        <v>28</v>
      </c>
      <c r="E320" s="55"/>
      <c r="F320" s="103" t="s">
        <v>350</v>
      </c>
      <c r="G320" s="103" t="s">
        <v>446</v>
      </c>
      <c r="H320" s="103" t="s">
        <v>1805</v>
      </c>
      <c r="I320" s="460">
        <f t="shared" si="28"/>
        <v>7.4074074074074068E-3</v>
      </c>
      <c r="J320" s="318">
        <v>5</v>
      </c>
      <c r="K320" s="460">
        <f t="shared" si="26"/>
        <v>1.4814814814814814E-3</v>
      </c>
    </row>
    <row r="321" spans="1:11" x14ac:dyDescent="0.25">
      <c r="A321" s="38">
        <v>22</v>
      </c>
      <c r="B321" s="347" t="s">
        <v>2759</v>
      </c>
      <c r="C321" s="8"/>
      <c r="D321" s="108"/>
      <c r="E321" s="108"/>
      <c r="F321" s="108"/>
      <c r="G321" s="108"/>
      <c r="H321" s="107"/>
      <c r="I321" s="460"/>
      <c r="J321" s="318"/>
      <c r="K321" s="460"/>
    </row>
    <row r="322" spans="1:11" ht="30" x14ac:dyDescent="0.25">
      <c r="A322" s="21" t="s">
        <v>1971</v>
      </c>
      <c r="B322" s="70"/>
      <c r="C322" s="16" t="s">
        <v>1972</v>
      </c>
      <c r="D322" s="103" t="s">
        <v>28</v>
      </c>
      <c r="E322" s="55"/>
      <c r="F322" s="103" t="s">
        <v>350</v>
      </c>
      <c r="G322" s="103" t="s">
        <v>446</v>
      </c>
      <c r="H322" s="103" t="s">
        <v>1805</v>
      </c>
      <c r="I322" s="460">
        <f t="shared" si="28"/>
        <v>7.4074074074074068E-3</v>
      </c>
      <c r="J322" s="318">
        <v>5</v>
      </c>
      <c r="K322" s="460">
        <f t="shared" si="26"/>
        <v>1.4814814814814814E-3</v>
      </c>
    </row>
    <row r="323" spans="1:11" x14ac:dyDescent="0.25">
      <c r="A323" s="38">
        <v>23</v>
      </c>
      <c r="B323" s="347" t="s">
        <v>2760</v>
      </c>
      <c r="C323" s="8"/>
      <c r="D323" s="108"/>
      <c r="E323" s="108"/>
      <c r="F323" s="108"/>
      <c r="G323" s="108"/>
      <c r="H323" s="107"/>
      <c r="I323" s="460"/>
      <c r="J323" s="318"/>
      <c r="K323" s="460"/>
    </row>
    <row r="324" spans="1:11" ht="30" x14ac:dyDescent="0.25">
      <c r="A324" s="21" t="s">
        <v>1973</v>
      </c>
      <c r="B324" s="70"/>
      <c r="C324" s="16" t="s">
        <v>1974</v>
      </c>
      <c r="D324" s="103" t="s">
        <v>28</v>
      </c>
      <c r="E324" s="55"/>
      <c r="F324" s="103" t="s">
        <v>350</v>
      </c>
      <c r="G324" s="103" t="s">
        <v>446</v>
      </c>
      <c r="H324" s="103" t="s">
        <v>1805</v>
      </c>
      <c r="I324" s="460">
        <f t="shared" si="28"/>
        <v>7.4074074074074068E-3</v>
      </c>
      <c r="J324" s="318">
        <v>5</v>
      </c>
      <c r="K324" s="460">
        <f t="shared" si="26"/>
        <v>1.4814814814814814E-3</v>
      </c>
    </row>
    <row r="325" spans="1:11" x14ac:dyDescent="0.25">
      <c r="A325" s="38">
        <v>24</v>
      </c>
      <c r="B325" s="347" t="s">
        <v>2761</v>
      </c>
      <c r="C325" s="8"/>
      <c r="D325" s="108"/>
      <c r="E325" s="108"/>
      <c r="F325" s="108"/>
      <c r="G325" s="108"/>
      <c r="H325" s="107"/>
      <c r="I325" s="460"/>
      <c r="J325" s="318"/>
      <c r="K325" s="460"/>
    </row>
    <row r="326" spans="1:11" ht="30" x14ac:dyDescent="0.25">
      <c r="A326" s="21" t="s">
        <v>1975</v>
      </c>
      <c r="B326" s="70"/>
      <c r="C326" s="16" t="s">
        <v>1976</v>
      </c>
      <c r="D326" s="103" t="s">
        <v>28</v>
      </c>
      <c r="E326" s="55"/>
      <c r="F326" s="103" t="s">
        <v>350</v>
      </c>
      <c r="G326" s="103" t="s">
        <v>446</v>
      </c>
      <c r="H326" s="103" t="s">
        <v>1805</v>
      </c>
      <c r="I326" s="460">
        <f t="shared" si="28"/>
        <v>7.4074074074074068E-3</v>
      </c>
      <c r="J326" s="318">
        <v>5</v>
      </c>
      <c r="K326" s="460">
        <f t="shared" si="26"/>
        <v>1.4814814814814814E-3</v>
      </c>
    </row>
    <row r="327" spans="1:11" x14ac:dyDescent="0.25">
      <c r="A327" s="38">
        <v>25</v>
      </c>
      <c r="B327" s="347" t="s">
        <v>2762</v>
      </c>
      <c r="C327" s="8"/>
      <c r="D327" s="108"/>
      <c r="E327" s="108"/>
      <c r="F327" s="108"/>
      <c r="G327" s="108"/>
      <c r="H327" s="107"/>
      <c r="I327" s="460"/>
      <c r="J327" s="318"/>
      <c r="K327" s="460"/>
    </row>
    <row r="328" spans="1:11" ht="30" x14ac:dyDescent="0.25">
      <c r="A328" s="21" t="s">
        <v>1977</v>
      </c>
      <c r="B328" s="70"/>
      <c r="C328" s="16" t="s">
        <v>1978</v>
      </c>
      <c r="D328" s="103" t="s">
        <v>28</v>
      </c>
      <c r="E328" s="55"/>
      <c r="F328" s="103" t="s">
        <v>350</v>
      </c>
      <c r="G328" s="103" t="s">
        <v>446</v>
      </c>
      <c r="H328" s="103" t="s">
        <v>1805</v>
      </c>
      <c r="I328" s="460">
        <f t="shared" si="28"/>
        <v>7.4074074074074068E-3</v>
      </c>
      <c r="J328" s="318">
        <v>5</v>
      </c>
      <c r="K328" s="460">
        <f t="shared" si="26"/>
        <v>1.4814814814814814E-3</v>
      </c>
    </row>
    <row r="329" spans="1:11" x14ac:dyDescent="0.25">
      <c r="A329" s="38">
        <v>26</v>
      </c>
      <c r="B329" s="347" t="s">
        <v>2763</v>
      </c>
      <c r="C329" s="8"/>
      <c r="D329" s="108"/>
      <c r="E329" s="108"/>
      <c r="F329" s="108"/>
      <c r="G329" s="108"/>
      <c r="H329" s="107"/>
      <c r="I329" s="460"/>
      <c r="J329" s="318"/>
      <c r="K329" s="460"/>
    </row>
    <row r="330" spans="1:11" ht="30" x14ac:dyDescent="0.25">
      <c r="A330" s="21" t="s">
        <v>1979</v>
      </c>
      <c r="B330" s="70"/>
      <c r="C330" s="16" t="s">
        <v>1980</v>
      </c>
      <c r="D330" s="103" t="s">
        <v>28</v>
      </c>
      <c r="E330" s="55"/>
      <c r="F330" s="103" t="s">
        <v>350</v>
      </c>
      <c r="G330" s="103" t="s">
        <v>446</v>
      </c>
      <c r="H330" s="103" t="s">
        <v>1805</v>
      </c>
      <c r="I330" s="460">
        <f t="shared" si="28"/>
        <v>7.4074074074074068E-3</v>
      </c>
      <c r="J330" s="318">
        <v>5</v>
      </c>
      <c r="K330" s="460">
        <f t="shared" ref="K330:K345" si="29">I330/J330</f>
        <v>1.4814814814814814E-3</v>
      </c>
    </row>
    <row r="331" spans="1:11" x14ac:dyDescent="0.25">
      <c r="A331" s="38" t="s">
        <v>132</v>
      </c>
      <c r="B331" s="347" t="s">
        <v>255</v>
      </c>
      <c r="C331" s="8"/>
      <c r="D331" s="108"/>
      <c r="E331" s="108"/>
      <c r="F331" s="108"/>
      <c r="G331" s="108"/>
      <c r="H331" s="107"/>
      <c r="I331" s="460"/>
      <c r="J331" s="318"/>
      <c r="K331" s="460"/>
    </row>
    <row r="332" spans="1:11" x14ac:dyDescent="0.25">
      <c r="A332" s="38">
        <v>1</v>
      </c>
      <c r="B332" s="347" t="s">
        <v>2737</v>
      </c>
      <c r="C332" s="8"/>
      <c r="D332" s="108"/>
      <c r="E332" s="108"/>
      <c r="F332" s="108"/>
      <c r="G332" s="108"/>
      <c r="H332" s="107"/>
      <c r="I332" s="460"/>
      <c r="J332" s="318"/>
      <c r="K332" s="460"/>
    </row>
    <row r="333" spans="1:11" ht="90" x14ac:dyDescent="0.25">
      <c r="A333" s="21" t="s">
        <v>67</v>
      </c>
      <c r="B333" s="70"/>
      <c r="C333" s="16" t="s">
        <v>1981</v>
      </c>
      <c r="D333" s="103" t="s">
        <v>28</v>
      </c>
      <c r="E333" s="55"/>
      <c r="F333" s="103" t="s">
        <v>13</v>
      </c>
      <c r="G333" s="103" t="s">
        <v>778</v>
      </c>
      <c r="H333" s="103" t="s">
        <v>2815</v>
      </c>
      <c r="I333" s="460">
        <f t="shared" si="28"/>
        <v>7.4074074074074068E-3</v>
      </c>
      <c r="J333" s="318">
        <v>5</v>
      </c>
      <c r="K333" s="460">
        <f t="shared" si="29"/>
        <v>1.4814814814814814E-3</v>
      </c>
    </row>
    <row r="334" spans="1:11" x14ac:dyDescent="0.25">
      <c r="A334" s="38">
        <v>2</v>
      </c>
      <c r="B334" s="78" t="s">
        <v>1982</v>
      </c>
      <c r="C334" s="35"/>
      <c r="D334" s="114"/>
      <c r="E334" s="114"/>
      <c r="F334" s="114"/>
      <c r="G334" s="114"/>
      <c r="H334" s="126"/>
      <c r="I334" s="460"/>
      <c r="J334" s="318"/>
      <c r="K334" s="460"/>
    </row>
    <row r="335" spans="1:11" ht="30" x14ac:dyDescent="0.25">
      <c r="A335" s="21" t="s">
        <v>32</v>
      </c>
      <c r="B335" s="70"/>
      <c r="C335" s="16" t="s">
        <v>1983</v>
      </c>
      <c r="D335" s="103" t="s">
        <v>28</v>
      </c>
      <c r="E335" s="55"/>
      <c r="F335" s="103" t="s">
        <v>13</v>
      </c>
      <c r="G335" s="103" t="s">
        <v>778</v>
      </c>
      <c r="H335" s="103" t="s">
        <v>1786</v>
      </c>
      <c r="I335" s="460">
        <f t="shared" si="28"/>
        <v>7.4074074074074068E-3</v>
      </c>
      <c r="J335" s="318">
        <v>5</v>
      </c>
      <c r="K335" s="460">
        <f t="shared" si="29"/>
        <v>1.4814814814814814E-3</v>
      </c>
    </row>
    <row r="336" spans="1:11" x14ac:dyDescent="0.25">
      <c r="A336" s="4">
        <v>3</v>
      </c>
      <c r="B336" s="79" t="s">
        <v>1984</v>
      </c>
      <c r="C336" s="36"/>
      <c r="D336" s="115"/>
      <c r="E336" s="115"/>
      <c r="F336" s="115"/>
      <c r="G336" s="115"/>
      <c r="H336" s="127"/>
      <c r="I336" s="460"/>
      <c r="J336" s="318"/>
      <c r="K336" s="460"/>
    </row>
    <row r="337" spans="1:11" ht="30" x14ac:dyDescent="0.25">
      <c r="A337" s="21" t="s">
        <v>103</v>
      </c>
      <c r="B337" s="70"/>
      <c r="C337" s="16" t="s">
        <v>1985</v>
      </c>
      <c r="D337" s="103" t="s">
        <v>28</v>
      </c>
      <c r="E337" s="55"/>
      <c r="F337" s="103" t="s">
        <v>13</v>
      </c>
      <c r="G337" s="128" t="s">
        <v>19</v>
      </c>
      <c r="H337" s="103" t="s">
        <v>1798</v>
      </c>
      <c r="I337" s="460">
        <f t="shared" ref="I337:I343" si="30">1/3/45</f>
        <v>7.4074074074074068E-3</v>
      </c>
      <c r="J337" s="318">
        <v>5</v>
      </c>
      <c r="K337" s="460">
        <f t="shared" si="29"/>
        <v>1.4814814814814814E-3</v>
      </c>
    </row>
    <row r="338" spans="1:11" x14ac:dyDescent="0.25">
      <c r="A338" s="38">
        <v>4</v>
      </c>
      <c r="B338" s="347" t="s">
        <v>2764</v>
      </c>
      <c r="C338" s="8"/>
      <c r="D338" s="108"/>
      <c r="E338" s="108"/>
      <c r="F338" s="108"/>
      <c r="G338" s="108"/>
      <c r="H338" s="107"/>
      <c r="I338" s="460"/>
      <c r="J338" s="318"/>
      <c r="K338" s="460"/>
    </row>
    <row r="339" spans="1:11" ht="30" x14ac:dyDescent="0.25">
      <c r="A339" s="21" t="s">
        <v>198</v>
      </c>
      <c r="B339" s="70"/>
      <c r="C339" s="16" t="s">
        <v>1986</v>
      </c>
      <c r="D339" s="103" t="s">
        <v>28</v>
      </c>
      <c r="E339" s="55"/>
      <c r="F339" s="103" t="s">
        <v>13</v>
      </c>
      <c r="G339" s="103" t="s">
        <v>778</v>
      </c>
      <c r="H339" s="103" t="s">
        <v>1805</v>
      </c>
      <c r="I339" s="460">
        <f t="shared" si="30"/>
        <v>7.4074074074074068E-3</v>
      </c>
      <c r="J339" s="318">
        <v>5</v>
      </c>
      <c r="K339" s="460">
        <f t="shared" si="29"/>
        <v>1.4814814814814814E-3</v>
      </c>
    </row>
    <row r="340" spans="1:11" x14ac:dyDescent="0.25">
      <c r="A340" s="38">
        <v>5</v>
      </c>
      <c r="B340" s="347" t="s">
        <v>2765</v>
      </c>
      <c r="C340" s="8"/>
      <c r="D340" s="108"/>
      <c r="E340" s="108"/>
      <c r="F340" s="108"/>
      <c r="G340" s="108"/>
      <c r="H340" s="107"/>
      <c r="I340" s="460"/>
      <c r="J340" s="318"/>
      <c r="K340" s="460"/>
    </row>
    <row r="341" spans="1:11" ht="30" x14ac:dyDescent="0.25">
      <c r="A341" s="21" t="s">
        <v>211</v>
      </c>
      <c r="B341" s="70"/>
      <c r="C341" s="16" t="s">
        <v>1987</v>
      </c>
      <c r="D341" s="103" t="s">
        <v>28</v>
      </c>
      <c r="E341" s="55"/>
      <c r="F341" s="103" t="s">
        <v>13</v>
      </c>
      <c r="G341" s="103" t="s">
        <v>778</v>
      </c>
      <c r="H341" s="103" t="s">
        <v>1805</v>
      </c>
      <c r="I341" s="460">
        <f t="shared" si="30"/>
        <v>7.4074074074074068E-3</v>
      </c>
      <c r="J341" s="318">
        <v>5</v>
      </c>
      <c r="K341" s="460">
        <f t="shared" si="29"/>
        <v>1.4814814814814814E-3</v>
      </c>
    </row>
    <row r="342" spans="1:11" x14ac:dyDescent="0.25">
      <c r="A342" s="38">
        <v>6</v>
      </c>
      <c r="B342" s="78" t="s">
        <v>1988</v>
      </c>
      <c r="C342" s="35"/>
      <c r="D342" s="114"/>
      <c r="E342" s="114"/>
      <c r="F342" s="114"/>
      <c r="G342" s="114"/>
      <c r="H342" s="126"/>
      <c r="I342" s="460"/>
      <c r="J342" s="318"/>
      <c r="K342" s="460"/>
    </row>
    <row r="343" spans="1:11" ht="30" x14ac:dyDescent="0.25">
      <c r="A343" s="21" t="s">
        <v>154</v>
      </c>
      <c r="B343" s="70"/>
      <c r="C343" s="16" t="s">
        <v>1989</v>
      </c>
      <c r="D343" s="103" t="s">
        <v>28</v>
      </c>
      <c r="E343" s="55"/>
      <c r="F343" s="103" t="s">
        <v>13</v>
      </c>
      <c r="G343" s="128" t="s">
        <v>19</v>
      </c>
      <c r="H343" s="103" t="s">
        <v>1805</v>
      </c>
      <c r="I343" s="460">
        <f t="shared" si="30"/>
        <v>7.4074074074074068E-3</v>
      </c>
      <c r="J343" s="318">
        <v>5</v>
      </c>
      <c r="K343" s="460">
        <f t="shared" si="29"/>
        <v>1.4814814814814814E-3</v>
      </c>
    </row>
    <row r="344" spans="1:11" x14ac:dyDescent="0.25">
      <c r="A344" s="38" t="s">
        <v>66</v>
      </c>
      <c r="B344" s="347" t="s">
        <v>424</v>
      </c>
      <c r="C344" s="8"/>
      <c r="D344" s="108"/>
      <c r="E344" s="108"/>
      <c r="F344" s="108"/>
      <c r="G344" s="108"/>
      <c r="H344" s="107"/>
      <c r="I344" s="460"/>
      <c r="J344" s="318"/>
      <c r="K344" s="460"/>
    </row>
    <row r="345" spans="1:11" ht="30" x14ac:dyDescent="0.25">
      <c r="A345" s="28">
        <v>1</v>
      </c>
      <c r="B345" s="72"/>
      <c r="C345" s="24" t="s">
        <v>425</v>
      </c>
      <c r="D345" s="9" t="s">
        <v>28</v>
      </c>
      <c r="E345" s="3"/>
      <c r="F345" s="9" t="s">
        <v>13</v>
      </c>
      <c r="G345" s="9" t="s">
        <v>778</v>
      </c>
      <c r="H345" s="9" t="s">
        <v>1790</v>
      </c>
      <c r="I345" s="460">
        <f>1/9/45</f>
        <v>2.4691358024691358E-3</v>
      </c>
      <c r="J345" s="318">
        <v>5</v>
      </c>
      <c r="K345" s="460">
        <f t="shared" si="29"/>
        <v>4.9382716049382717E-4</v>
      </c>
    </row>
    <row r="347" spans="1:11" x14ac:dyDescent="0.25">
      <c r="A347" s="330" t="s">
        <v>1990</v>
      </c>
      <c r="B347" s="331"/>
      <c r="C347" s="332"/>
      <c r="D347" s="333"/>
      <c r="E347" s="333"/>
      <c r="F347" s="333"/>
      <c r="G347" s="333"/>
      <c r="H347" s="333"/>
      <c r="I347" s="462"/>
      <c r="J347" s="334"/>
      <c r="K347" s="462"/>
    </row>
    <row r="348" spans="1:11" s="424" customFormat="1" ht="30" customHeight="1" x14ac:dyDescent="0.25">
      <c r="A348" s="487" t="s">
        <v>0</v>
      </c>
      <c r="B348" s="487" t="s">
        <v>20</v>
      </c>
      <c r="C348" s="487" t="s">
        <v>1</v>
      </c>
      <c r="D348" s="491" t="s">
        <v>2</v>
      </c>
      <c r="E348" s="492"/>
      <c r="F348" s="487" t="s">
        <v>37</v>
      </c>
      <c r="G348" s="487" t="s">
        <v>38</v>
      </c>
      <c r="H348" s="487" t="s">
        <v>3</v>
      </c>
      <c r="I348" s="489" t="s">
        <v>3193</v>
      </c>
      <c r="J348" s="487" t="s">
        <v>3189</v>
      </c>
      <c r="K348" s="489" t="s">
        <v>3190</v>
      </c>
    </row>
    <row r="349" spans="1:11" s="424" customFormat="1" ht="30" customHeight="1" x14ac:dyDescent="0.25">
      <c r="A349" s="488"/>
      <c r="B349" s="488"/>
      <c r="C349" s="488"/>
      <c r="D349" s="425" t="s">
        <v>39</v>
      </c>
      <c r="E349" s="425" t="s">
        <v>4</v>
      </c>
      <c r="F349" s="488"/>
      <c r="G349" s="488"/>
      <c r="H349" s="488"/>
      <c r="I349" s="490"/>
      <c r="J349" s="488"/>
      <c r="K349" s="490"/>
    </row>
    <row r="350" spans="1:11" x14ac:dyDescent="0.25">
      <c r="A350" s="38">
        <v>1</v>
      </c>
      <c r="B350" s="347" t="s">
        <v>1991</v>
      </c>
      <c r="C350" s="8"/>
      <c r="D350" s="108"/>
      <c r="E350" s="108"/>
      <c r="F350" s="108"/>
      <c r="G350" s="108"/>
      <c r="H350" s="107"/>
      <c r="I350" s="460"/>
      <c r="J350" s="318"/>
      <c r="K350" s="460"/>
    </row>
    <row r="351" spans="1:11" ht="45" x14ac:dyDescent="0.25">
      <c r="A351" s="21" t="s">
        <v>67</v>
      </c>
      <c r="B351" s="74" t="s">
        <v>1992</v>
      </c>
      <c r="C351" s="14" t="s">
        <v>2766</v>
      </c>
      <c r="D351" s="15" t="s">
        <v>28</v>
      </c>
      <c r="E351" s="15"/>
      <c r="F351" s="9" t="s">
        <v>8</v>
      </c>
      <c r="G351" s="15" t="s">
        <v>939</v>
      </c>
      <c r="H351" s="129" t="s">
        <v>1786</v>
      </c>
      <c r="I351" s="460">
        <f t="shared" ref="I351:I369" si="31">1/3/45</f>
        <v>7.4074074074074068E-3</v>
      </c>
      <c r="J351" s="318">
        <v>5</v>
      </c>
      <c r="K351" s="460">
        <f t="shared" ref="K351:K369" si="32">I351/J351</f>
        <v>1.4814814814814814E-3</v>
      </c>
    </row>
    <row r="352" spans="1:11" ht="30" x14ac:dyDescent="0.25">
      <c r="A352" s="94"/>
      <c r="B352" s="74"/>
      <c r="C352" s="24" t="s">
        <v>1994</v>
      </c>
      <c r="D352" s="9" t="s">
        <v>28</v>
      </c>
      <c r="E352" s="3"/>
      <c r="F352" s="9" t="s">
        <v>1924</v>
      </c>
      <c r="G352" s="15" t="s">
        <v>919</v>
      </c>
      <c r="H352" s="129" t="s">
        <v>1786</v>
      </c>
      <c r="I352" s="460">
        <f t="shared" si="31"/>
        <v>7.4074074074074068E-3</v>
      </c>
      <c r="J352" s="318">
        <v>5</v>
      </c>
      <c r="K352" s="460">
        <f t="shared" si="32"/>
        <v>1.4814814814814814E-3</v>
      </c>
    </row>
    <row r="353" spans="1:11" ht="30" x14ac:dyDescent="0.25">
      <c r="A353" s="94" t="s">
        <v>80</v>
      </c>
      <c r="B353" s="74" t="s">
        <v>1993</v>
      </c>
      <c r="C353" s="24"/>
      <c r="D353" s="9"/>
      <c r="E353" s="3"/>
      <c r="F353" s="9"/>
      <c r="G353" s="15"/>
      <c r="H353" s="129"/>
      <c r="I353" s="460"/>
      <c r="J353" s="318">
        <v>5</v>
      </c>
      <c r="K353" s="460">
        <f t="shared" si="32"/>
        <v>0</v>
      </c>
    </row>
    <row r="354" spans="1:11" ht="45" x14ac:dyDescent="0.25">
      <c r="A354" s="21" t="s">
        <v>170</v>
      </c>
      <c r="B354" s="74" t="s">
        <v>1995</v>
      </c>
      <c r="C354" s="14" t="s">
        <v>1996</v>
      </c>
      <c r="D354" s="9" t="s">
        <v>28</v>
      </c>
      <c r="E354" s="3"/>
      <c r="F354" s="9" t="s">
        <v>8</v>
      </c>
      <c r="G354" s="15" t="s">
        <v>939</v>
      </c>
      <c r="H354" s="130" t="s">
        <v>1805</v>
      </c>
      <c r="I354" s="460">
        <f t="shared" si="31"/>
        <v>7.4074074074074068E-3</v>
      </c>
      <c r="J354" s="318">
        <v>5</v>
      </c>
      <c r="K354" s="460">
        <f t="shared" si="32"/>
        <v>1.4814814814814814E-3</v>
      </c>
    </row>
    <row r="355" spans="1:11" x14ac:dyDescent="0.25">
      <c r="A355" s="38">
        <v>2</v>
      </c>
      <c r="B355" s="80" t="s">
        <v>1997</v>
      </c>
      <c r="C355" s="33"/>
      <c r="D355" s="32"/>
      <c r="E355" s="32"/>
      <c r="F355" s="32"/>
      <c r="G355" s="32"/>
      <c r="H355" s="112"/>
      <c r="I355" s="460"/>
      <c r="J355" s="318"/>
      <c r="K355" s="460"/>
    </row>
    <row r="356" spans="1:11" ht="30" x14ac:dyDescent="0.25">
      <c r="A356" s="21" t="s">
        <v>32</v>
      </c>
      <c r="B356" s="74" t="s">
        <v>1998</v>
      </c>
      <c r="C356" s="14" t="s">
        <v>1999</v>
      </c>
      <c r="D356" s="9" t="s">
        <v>28</v>
      </c>
      <c r="E356" s="3"/>
      <c r="F356" s="9" t="s">
        <v>350</v>
      </c>
      <c r="G356" s="15" t="s">
        <v>919</v>
      </c>
      <c r="H356" s="130" t="s">
        <v>1786</v>
      </c>
      <c r="I356" s="460">
        <f t="shared" si="31"/>
        <v>7.4074074074074068E-3</v>
      </c>
      <c r="J356" s="318">
        <v>5</v>
      </c>
      <c r="K356" s="460">
        <f t="shared" si="32"/>
        <v>1.4814814814814814E-3</v>
      </c>
    </row>
    <row r="357" spans="1:11" ht="30" x14ac:dyDescent="0.25">
      <c r="A357" s="21" t="s">
        <v>90</v>
      </c>
      <c r="B357" s="74" t="s">
        <v>2000</v>
      </c>
      <c r="C357" s="14" t="s">
        <v>2001</v>
      </c>
      <c r="D357" s="15" t="s">
        <v>28</v>
      </c>
      <c r="E357" s="3"/>
      <c r="F357" s="15" t="s">
        <v>8</v>
      </c>
      <c r="G357" s="15" t="s">
        <v>812</v>
      </c>
      <c r="H357" s="130" t="s">
        <v>1805</v>
      </c>
      <c r="I357" s="460">
        <f t="shared" si="31"/>
        <v>7.4074074074074068E-3</v>
      </c>
      <c r="J357" s="318">
        <v>5</v>
      </c>
      <c r="K357" s="460">
        <f t="shared" si="32"/>
        <v>1.4814814814814814E-3</v>
      </c>
    </row>
    <row r="358" spans="1:11" x14ac:dyDescent="0.25">
      <c r="A358" s="38">
        <v>3</v>
      </c>
      <c r="B358" s="75" t="s">
        <v>2002</v>
      </c>
      <c r="C358" s="27"/>
      <c r="D358" s="3"/>
      <c r="E358" s="3"/>
      <c r="F358" s="3"/>
      <c r="G358" s="3"/>
      <c r="H358" s="107"/>
      <c r="I358" s="460"/>
      <c r="J358" s="318"/>
      <c r="K358" s="460"/>
    </row>
    <row r="359" spans="1:11" ht="30" x14ac:dyDescent="0.25">
      <c r="A359" s="12" t="s">
        <v>103</v>
      </c>
      <c r="B359" s="73" t="s">
        <v>2003</v>
      </c>
      <c r="C359" s="11" t="s">
        <v>2767</v>
      </c>
      <c r="D359" s="103" t="s">
        <v>28</v>
      </c>
      <c r="E359" s="103"/>
      <c r="F359" s="103" t="s">
        <v>350</v>
      </c>
      <c r="G359" s="103" t="s">
        <v>2768</v>
      </c>
      <c r="H359" s="103" t="s">
        <v>1786</v>
      </c>
      <c r="I359" s="460">
        <f t="shared" si="31"/>
        <v>7.4074074074074068E-3</v>
      </c>
      <c r="J359" s="318">
        <v>5</v>
      </c>
      <c r="K359" s="460">
        <f t="shared" si="32"/>
        <v>1.4814814814814814E-3</v>
      </c>
    </row>
    <row r="360" spans="1:11" ht="45" x14ac:dyDescent="0.25">
      <c r="A360" s="12" t="s">
        <v>192</v>
      </c>
      <c r="B360" s="73" t="s">
        <v>2004</v>
      </c>
      <c r="C360" s="11" t="s">
        <v>2769</v>
      </c>
      <c r="D360" s="103" t="s">
        <v>28</v>
      </c>
      <c r="E360" s="103" t="s">
        <v>28</v>
      </c>
      <c r="F360" s="103" t="s">
        <v>350</v>
      </c>
      <c r="G360" s="103" t="s">
        <v>2005</v>
      </c>
      <c r="H360" s="103" t="s">
        <v>1798</v>
      </c>
      <c r="I360" s="460">
        <f t="shared" si="31"/>
        <v>7.4074074074074068E-3</v>
      </c>
      <c r="J360" s="318">
        <v>5</v>
      </c>
      <c r="K360" s="460">
        <f t="shared" si="32"/>
        <v>1.4814814814814814E-3</v>
      </c>
    </row>
    <row r="361" spans="1:11" ht="30" x14ac:dyDescent="0.25">
      <c r="A361" s="12" t="s">
        <v>195</v>
      </c>
      <c r="B361" s="73" t="s">
        <v>2006</v>
      </c>
      <c r="C361" s="11" t="s">
        <v>2770</v>
      </c>
      <c r="D361" s="103" t="s">
        <v>28</v>
      </c>
      <c r="E361" s="103"/>
      <c r="F361" s="103" t="s">
        <v>8</v>
      </c>
      <c r="G361" s="103" t="s">
        <v>812</v>
      </c>
      <c r="H361" s="103" t="s">
        <v>1798</v>
      </c>
      <c r="I361" s="460">
        <f t="shared" si="31"/>
        <v>7.4074074074074068E-3</v>
      </c>
      <c r="J361" s="318">
        <v>5</v>
      </c>
      <c r="K361" s="460">
        <f t="shared" si="32"/>
        <v>1.4814814814814814E-3</v>
      </c>
    </row>
    <row r="362" spans="1:11" ht="45" x14ac:dyDescent="0.25">
      <c r="A362" s="12" t="s">
        <v>265</v>
      </c>
      <c r="B362" s="73" t="s">
        <v>2007</v>
      </c>
      <c r="C362" s="57" t="s">
        <v>2816</v>
      </c>
      <c r="D362" s="103" t="s">
        <v>28</v>
      </c>
      <c r="E362" s="103"/>
      <c r="F362" s="103" t="s">
        <v>350</v>
      </c>
      <c r="G362" s="103" t="s">
        <v>851</v>
      </c>
      <c r="H362" s="103" t="s">
        <v>1798</v>
      </c>
      <c r="I362" s="460">
        <f t="shared" si="31"/>
        <v>7.4074074074074068E-3</v>
      </c>
      <c r="J362" s="318">
        <v>5</v>
      </c>
      <c r="K362" s="460">
        <f t="shared" si="32"/>
        <v>1.4814814814814814E-3</v>
      </c>
    </row>
    <row r="363" spans="1:11" ht="30" x14ac:dyDescent="0.25">
      <c r="A363" s="12" t="s">
        <v>307</v>
      </c>
      <c r="B363" s="73" t="s">
        <v>2008</v>
      </c>
      <c r="C363" s="11" t="s">
        <v>2009</v>
      </c>
      <c r="D363" s="103" t="s">
        <v>28</v>
      </c>
      <c r="E363" s="103"/>
      <c r="F363" s="103" t="s">
        <v>350</v>
      </c>
      <c r="G363" s="103" t="s">
        <v>851</v>
      </c>
      <c r="H363" s="103" t="s">
        <v>1805</v>
      </c>
      <c r="I363" s="460">
        <f t="shared" si="31"/>
        <v>7.4074074074074068E-3</v>
      </c>
      <c r="J363" s="318">
        <v>5</v>
      </c>
      <c r="K363" s="460">
        <f t="shared" si="32"/>
        <v>1.4814814814814814E-3</v>
      </c>
    </row>
    <row r="364" spans="1:11" x14ac:dyDescent="0.25">
      <c r="A364" s="38">
        <v>4</v>
      </c>
      <c r="B364" s="347" t="s">
        <v>2010</v>
      </c>
      <c r="C364" s="8"/>
      <c r="D364" s="108"/>
      <c r="E364" s="108"/>
      <c r="F364" s="108"/>
      <c r="G364" s="108"/>
      <c r="H364" s="107"/>
      <c r="I364" s="460"/>
      <c r="J364" s="318"/>
      <c r="K364" s="460"/>
    </row>
    <row r="365" spans="1:11" ht="30" x14ac:dyDescent="0.25">
      <c r="A365" s="21" t="s">
        <v>198</v>
      </c>
      <c r="B365" s="73" t="s">
        <v>2011</v>
      </c>
      <c r="C365" s="11" t="s">
        <v>2012</v>
      </c>
      <c r="D365" s="103" t="s">
        <v>28</v>
      </c>
      <c r="E365" s="103" t="s">
        <v>28</v>
      </c>
      <c r="F365" s="57" t="s">
        <v>1924</v>
      </c>
      <c r="G365" s="57" t="s">
        <v>2013</v>
      </c>
      <c r="H365" s="103" t="s">
        <v>1786</v>
      </c>
      <c r="I365" s="460">
        <f t="shared" si="31"/>
        <v>7.4074074074074068E-3</v>
      </c>
      <c r="J365" s="318">
        <v>5</v>
      </c>
      <c r="K365" s="460">
        <f t="shared" si="32"/>
        <v>1.4814814814814814E-3</v>
      </c>
    </row>
    <row r="366" spans="1:11" x14ac:dyDescent="0.25">
      <c r="A366" s="38">
        <v>5</v>
      </c>
      <c r="B366" s="347" t="s">
        <v>2014</v>
      </c>
      <c r="C366" s="8"/>
      <c r="D366" s="108"/>
      <c r="E366" s="108"/>
      <c r="F366" s="108"/>
      <c r="G366" s="108"/>
      <c r="H366" s="107"/>
      <c r="I366" s="460"/>
      <c r="J366" s="318"/>
      <c r="K366" s="460"/>
    </row>
    <row r="367" spans="1:11" ht="45" x14ac:dyDescent="0.25">
      <c r="A367" s="21" t="s">
        <v>211</v>
      </c>
      <c r="B367" s="73" t="s">
        <v>2015</v>
      </c>
      <c r="C367" s="57" t="s">
        <v>2817</v>
      </c>
      <c r="D367" s="103" t="s">
        <v>28</v>
      </c>
      <c r="E367" s="103"/>
      <c r="F367" s="57" t="s">
        <v>2016</v>
      </c>
      <c r="G367" s="57" t="s">
        <v>812</v>
      </c>
      <c r="H367" s="103" t="s">
        <v>1786</v>
      </c>
      <c r="I367" s="460">
        <f t="shared" si="31"/>
        <v>7.4074074074074068E-3</v>
      </c>
      <c r="J367" s="318">
        <v>5</v>
      </c>
      <c r="K367" s="460">
        <f t="shared" si="32"/>
        <v>1.4814814814814814E-3</v>
      </c>
    </row>
    <row r="368" spans="1:11" ht="45" x14ac:dyDescent="0.25">
      <c r="A368" s="21"/>
      <c r="B368" s="70"/>
      <c r="C368" s="16" t="s">
        <v>2017</v>
      </c>
      <c r="D368" s="103" t="s">
        <v>28</v>
      </c>
      <c r="E368" s="103"/>
      <c r="F368" s="103" t="s">
        <v>2018</v>
      </c>
      <c r="G368" s="103" t="s">
        <v>620</v>
      </c>
      <c r="H368" s="103" t="s">
        <v>1786</v>
      </c>
      <c r="I368" s="460">
        <f t="shared" si="31"/>
        <v>7.4074074074074068E-3</v>
      </c>
      <c r="J368" s="318">
        <v>5</v>
      </c>
      <c r="K368" s="460">
        <f t="shared" si="32"/>
        <v>1.4814814814814814E-3</v>
      </c>
    </row>
    <row r="369" spans="1:11" ht="30" x14ac:dyDescent="0.25">
      <c r="A369" s="94" t="s">
        <v>214</v>
      </c>
      <c r="B369" s="74" t="s">
        <v>2019</v>
      </c>
      <c r="C369" s="17" t="s">
        <v>2020</v>
      </c>
      <c r="D369" s="9" t="s">
        <v>28</v>
      </c>
      <c r="E369" s="9"/>
      <c r="F369" s="9" t="s">
        <v>350</v>
      </c>
      <c r="G369" s="9" t="s">
        <v>851</v>
      </c>
      <c r="H369" s="9" t="s">
        <v>1786</v>
      </c>
      <c r="I369" s="460">
        <f t="shared" si="31"/>
        <v>7.4074074074074068E-3</v>
      </c>
      <c r="J369" s="318">
        <v>5</v>
      </c>
      <c r="K369" s="460">
        <f t="shared" si="32"/>
        <v>1.4814814814814814E-3</v>
      </c>
    </row>
    <row r="371" spans="1:11" x14ac:dyDescent="0.25">
      <c r="A371" s="330" t="s">
        <v>2021</v>
      </c>
      <c r="B371" s="331"/>
      <c r="C371" s="332"/>
      <c r="D371" s="333"/>
      <c r="E371" s="333"/>
      <c r="F371" s="333"/>
      <c r="G371" s="333"/>
      <c r="H371" s="333"/>
      <c r="I371" s="462"/>
      <c r="J371" s="334"/>
      <c r="K371" s="462"/>
    </row>
    <row r="372" spans="1:11" x14ac:dyDescent="0.25">
      <c r="A372" s="37" t="s">
        <v>2022</v>
      </c>
    </row>
    <row r="373" spans="1:11" s="424" customFormat="1" ht="30" customHeight="1" x14ac:dyDescent="0.25">
      <c r="A373" s="487" t="s">
        <v>0</v>
      </c>
      <c r="B373" s="487" t="s">
        <v>20</v>
      </c>
      <c r="C373" s="487" t="s">
        <v>1</v>
      </c>
      <c r="D373" s="491" t="s">
        <v>2</v>
      </c>
      <c r="E373" s="492"/>
      <c r="F373" s="487" t="s">
        <v>37</v>
      </c>
      <c r="G373" s="487" t="s">
        <v>38</v>
      </c>
      <c r="H373" s="487" t="s">
        <v>3</v>
      </c>
      <c r="I373" s="489" t="s">
        <v>3193</v>
      </c>
      <c r="J373" s="487" t="s">
        <v>3189</v>
      </c>
      <c r="K373" s="489" t="s">
        <v>3190</v>
      </c>
    </row>
    <row r="374" spans="1:11" s="424" customFormat="1" ht="30" customHeight="1" x14ac:dyDescent="0.25">
      <c r="A374" s="488"/>
      <c r="B374" s="488"/>
      <c r="C374" s="488"/>
      <c r="D374" s="425" t="s">
        <v>39</v>
      </c>
      <c r="E374" s="425" t="s">
        <v>4</v>
      </c>
      <c r="F374" s="488"/>
      <c r="G374" s="488"/>
      <c r="H374" s="488"/>
      <c r="I374" s="490"/>
      <c r="J374" s="488"/>
      <c r="K374" s="490"/>
    </row>
    <row r="375" spans="1:11" x14ac:dyDescent="0.25">
      <c r="A375" s="97" t="s">
        <v>62</v>
      </c>
      <c r="B375" s="75" t="s">
        <v>504</v>
      </c>
      <c r="C375" s="27"/>
      <c r="D375" s="3"/>
      <c r="E375" s="3"/>
      <c r="F375" s="3"/>
      <c r="G375" s="3"/>
      <c r="H375" s="3"/>
      <c r="I375" s="460"/>
      <c r="J375" s="318"/>
      <c r="K375" s="460"/>
    </row>
    <row r="376" spans="1:11" x14ac:dyDescent="0.25">
      <c r="A376" s="28">
        <v>1</v>
      </c>
      <c r="B376" s="72"/>
      <c r="C376" s="24" t="s">
        <v>1173</v>
      </c>
      <c r="D376" s="9" t="s">
        <v>28</v>
      </c>
      <c r="E376" s="9" t="s">
        <v>28</v>
      </c>
      <c r="F376" s="9" t="s">
        <v>65</v>
      </c>
      <c r="G376" s="9">
        <v>7</v>
      </c>
      <c r="H376" s="94"/>
      <c r="I376" s="460">
        <f>G376/9/45</f>
        <v>1.7283950617283952E-2</v>
      </c>
      <c r="J376" s="318">
        <v>5</v>
      </c>
      <c r="K376" s="460">
        <f t="shared" ref="K376:K439" si="33">I376/J376</f>
        <v>3.4567901234567903E-3</v>
      </c>
    </row>
    <row r="377" spans="1:11" x14ac:dyDescent="0.25">
      <c r="A377" s="28">
        <v>2</v>
      </c>
      <c r="B377" s="72"/>
      <c r="C377" s="24" t="s">
        <v>1185</v>
      </c>
      <c r="D377" s="9" t="s">
        <v>28</v>
      </c>
      <c r="E377" s="9" t="s">
        <v>28</v>
      </c>
      <c r="F377" s="9" t="s">
        <v>13</v>
      </c>
      <c r="G377" s="9">
        <v>2</v>
      </c>
      <c r="H377" s="94"/>
      <c r="I377" s="460">
        <f t="shared" ref="I377:I440" si="34">G377/9/45</f>
        <v>4.9382716049382715E-3</v>
      </c>
      <c r="J377" s="318">
        <v>5</v>
      </c>
      <c r="K377" s="460">
        <f t="shared" si="33"/>
        <v>9.8765432098765434E-4</v>
      </c>
    </row>
    <row r="378" spans="1:11" x14ac:dyDescent="0.25">
      <c r="A378" s="28">
        <v>3</v>
      </c>
      <c r="B378" s="72"/>
      <c r="C378" s="24" t="s">
        <v>2023</v>
      </c>
      <c r="D378" s="9" t="s">
        <v>28</v>
      </c>
      <c r="E378" s="9" t="s">
        <v>28</v>
      </c>
      <c r="F378" s="9" t="s">
        <v>13</v>
      </c>
      <c r="G378" s="9">
        <v>7</v>
      </c>
      <c r="H378" s="94"/>
      <c r="I378" s="460">
        <f t="shared" si="34"/>
        <v>1.7283950617283952E-2</v>
      </c>
      <c r="J378" s="318">
        <v>5</v>
      </c>
      <c r="K378" s="460">
        <f t="shared" si="33"/>
        <v>3.4567901234567903E-3</v>
      </c>
    </row>
    <row r="379" spans="1:11" x14ac:dyDescent="0.25">
      <c r="A379" s="28">
        <v>4</v>
      </c>
      <c r="B379" s="72"/>
      <c r="C379" s="24" t="s">
        <v>1179</v>
      </c>
      <c r="D379" s="9" t="s">
        <v>28</v>
      </c>
      <c r="E379" s="9" t="s">
        <v>28</v>
      </c>
      <c r="F379" s="9" t="s">
        <v>13</v>
      </c>
      <c r="G379" s="9">
        <v>7</v>
      </c>
      <c r="H379" s="94"/>
      <c r="I379" s="460">
        <f t="shared" si="34"/>
        <v>1.7283950617283952E-2</v>
      </c>
      <c r="J379" s="318">
        <v>5</v>
      </c>
      <c r="K379" s="460">
        <f t="shared" si="33"/>
        <v>3.4567901234567903E-3</v>
      </c>
    </row>
    <row r="380" spans="1:11" x14ac:dyDescent="0.25">
      <c r="A380" s="28">
        <v>5</v>
      </c>
      <c r="B380" s="72"/>
      <c r="C380" s="24" t="s">
        <v>1178</v>
      </c>
      <c r="D380" s="9" t="s">
        <v>28</v>
      </c>
      <c r="E380" s="9" t="s">
        <v>28</v>
      </c>
      <c r="F380" s="9" t="s">
        <v>65</v>
      </c>
      <c r="G380" s="9">
        <v>7</v>
      </c>
      <c r="H380" s="94"/>
      <c r="I380" s="460">
        <f t="shared" si="34"/>
        <v>1.7283950617283952E-2</v>
      </c>
      <c r="J380" s="318">
        <v>5</v>
      </c>
      <c r="K380" s="460">
        <f t="shared" si="33"/>
        <v>3.4567901234567903E-3</v>
      </c>
    </row>
    <row r="381" spans="1:11" x14ac:dyDescent="0.25">
      <c r="A381" s="28">
        <v>6</v>
      </c>
      <c r="B381" s="72"/>
      <c r="C381" s="24" t="s">
        <v>2024</v>
      </c>
      <c r="D381" s="9" t="s">
        <v>28</v>
      </c>
      <c r="E381" s="9" t="s">
        <v>28</v>
      </c>
      <c r="F381" s="9" t="s">
        <v>13</v>
      </c>
      <c r="G381" s="9">
        <v>7</v>
      </c>
      <c r="H381" s="94"/>
      <c r="I381" s="460">
        <f t="shared" si="34"/>
        <v>1.7283950617283952E-2</v>
      </c>
      <c r="J381" s="318">
        <v>5</v>
      </c>
      <c r="K381" s="460">
        <f t="shared" si="33"/>
        <v>3.4567901234567903E-3</v>
      </c>
    </row>
    <row r="382" spans="1:11" x14ac:dyDescent="0.25">
      <c r="A382" s="28">
        <v>7</v>
      </c>
      <c r="B382" s="72"/>
      <c r="C382" s="24" t="s">
        <v>2025</v>
      </c>
      <c r="D382" s="9" t="s">
        <v>28</v>
      </c>
      <c r="E382" s="9" t="s">
        <v>28</v>
      </c>
      <c r="F382" s="9" t="s">
        <v>108</v>
      </c>
      <c r="G382" s="9">
        <v>7</v>
      </c>
      <c r="H382" s="94"/>
      <c r="I382" s="460">
        <f t="shared" si="34"/>
        <v>1.7283950617283952E-2</v>
      </c>
      <c r="J382" s="318">
        <v>5</v>
      </c>
      <c r="K382" s="460">
        <f t="shared" si="33"/>
        <v>3.4567901234567903E-3</v>
      </c>
    </row>
    <row r="383" spans="1:11" x14ac:dyDescent="0.25">
      <c r="A383" s="28">
        <v>8</v>
      </c>
      <c r="B383" s="72"/>
      <c r="C383" s="24" t="s">
        <v>2026</v>
      </c>
      <c r="D383" s="9" t="s">
        <v>28</v>
      </c>
      <c r="E383" s="9" t="s">
        <v>28</v>
      </c>
      <c r="F383" s="9" t="s">
        <v>65</v>
      </c>
      <c r="G383" s="9">
        <v>7</v>
      </c>
      <c r="H383" s="94"/>
      <c r="I383" s="460">
        <f t="shared" si="34"/>
        <v>1.7283950617283952E-2</v>
      </c>
      <c r="J383" s="318">
        <v>5</v>
      </c>
      <c r="K383" s="460">
        <f t="shared" si="33"/>
        <v>3.4567901234567903E-3</v>
      </c>
    </row>
    <row r="384" spans="1:11" x14ac:dyDescent="0.25">
      <c r="A384" s="28">
        <v>9</v>
      </c>
      <c r="B384" s="72"/>
      <c r="C384" s="24" t="s">
        <v>1183</v>
      </c>
      <c r="D384" s="9" t="s">
        <v>28</v>
      </c>
      <c r="E384" s="9" t="s">
        <v>28</v>
      </c>
      <c r="F384" s="9" t="s">
        <v>65</v>
      </c>
      <c r="G384" s="9">
        <v>7</v>
      </c>
      <c r="H384" s="94"/>
      <c r="I384" s="460">
        <f t="shared" si="34"/>
        <v>1.7283950617283952E-2</v>
      </c>
      <c r="J384" s="318">
        <v>5</v>
      </c>
      <c r="K384" s="460">
        <f t="shared" si="33"/>
        <v>3.4567901234567903E-3</v>
      </c>
    </row>
    <row r="385" spans="1:11" x14ac:dyDescent="0.25">
      <c r="A385" s="31" t="s">
        <v>66</v>
      </c>
      <c r="B385" s="75" t="s">
        <v>2027</v>
      </c>
      <c r="C385" s="27"/>
      <c r="D385" s="3"/>
      <c r="E385" s="3"/>
      <c r="F385" s="3"/>
      <c r="G385" s="3"/>
      <c r="H385" s="94"/>
      <c r="I385" s="460"/>
      <c r="J385" s="318"/>
      <c r="K385" s="460"/>
    </row>
    <row r="386" spans="1:11" x14ac:dyDescent="0.25">
      <c r="A386" s="98"/>
      <c r="B386" s="75" t="s">
        <v>2028</v>
      </c>
      <c r="C386" s="27"/>
      <c r="D386" s="3"/>
      <c r="E386" s="3"/>
      <c r="F386" s="3"/>
      <c r="G386" s="3"/>
      <c r="H386" s="94"/>
      <c r="I386" s="460"/>
      <c r="J386" s="318"/>
      <c r="K386" s="460"/>
    </row>
    <row r="387" spans="1:11" x14ac:dyDescent="0.25">
      <c r="A387" s="98">
        <v>1</v>
      </c>
      <c r="B387" s="72"/>
      <c r="C387" s="24" t="s">
        <v>2029</v>
      </c>
      <c r="D387" s="9" t="s">
        <v>28</v>
      </c>
      <c r="E387" s="9" t="s">
        <v>28</v>
      </c>
      <c r="F387" s="9" t="s">
        <v>13</v>
      </c>
      <c r="G387" s="9">
        <v>7</v>
      </c>
      <c r="H387" s="94"/>
      <c r="I387" s="460">
        <f t="shared" si="34"/>
        <v>1.7283950617283952E-2</v>
      </c>
      <c r="J387" s="318">
        <v>5</v>
      </c>
      <c r="K387" s="460">
        <f t="shared" si="33"/>
        <v>3.4567901234567903E-3</v>
      </c>
    </row>
    <row r="388" spans="1:11" x14ac:dyDescent="0.25">
      <c r="A388" s="28">
        <v>2</v>
      </c>
      <c r="B388" s="72"/>
      <c r="C388" s="24" t="s">
        <v>2030</v>
      </c>
      <c r="D388" s="9" t="s">
        <v>28</v>
      </c>
      <c r="E388" s="9" t="s">
        <v>28</v>
      </c>
      <c r="F388" s="9" t="s">
        <v>13</v>
      </c>
      <c r="G388" s="9">
        <v>7</v>
      </c>
      <c r="H388" s="94"/>
      <c r="I388" s="460">
        <f t="shared" si="34"/>
        <v>1.7283950617283952E-2</v>
      </c>
      <c r="J388" s="318">
        <v>5</v>
      </c>
      <c r="K388" s="460">
        <f t="shared" si="33"/>
        <v>3.4567901234567903E-3</v>
      </c>
    </row>
    <row r="389" spans="1:11" x14ac:dyDescent="0.25">
      <c r="A389" s="94"/>
      <c r="B389" s="75" t="s">
        <v>2031</v>
      </c>
      <c r="C389" s="27"/>
      <c r="D389" s="3"/>
      <c r="E389" s="3"/>
      <c r="F389" s="3"/>
      <c r="G389" s="3"/>
      <c r="H389" s="94"/>
      <c r="I389" s="460"/>
      <c r="J389" s="318"/>
      <c r="K389" s="460"/>
    </row>
    <row r="390" spans="1:11" x14ac:dyDescent="0.25">
      <c r="A390" s="98">
        <v>3</v>
      </c>
      <c r="B390" s="72"/>
      <c r="C390" s="24" t="s">
        <v>2032</v>
      </c>
      <c r="D390" s="9" t="s">
        <v>28</v>
      </c>
      <c r="E390" s="9" t="s">
        <v>28</v>
      </c>
      <c r="F390" s="9" t="s">
        <v>13</v>
      </c>
      <c r="G390" s="9">
        <v>7</v>
      </c>
      <c r="H390" s="94"/>
      <c r="I390" s="460">
        <f t="shared" si="34"/>
        <v>1.7283950617283952E-2</v>
      </c>
      <c r="J390" s="318">
        <v>5</v>
      </c>
      <c r="K390" s="460">
        <f t="shared" si="33"/>
        <v>3.4567901234567903E-3</v>
      </c>
    </row>
    <row r="391" spans="1:11" x14ac:dyDescent="0.25">
      <c r="A391" s="28">
        <v>4</v>
      </c>
      <c r="B391" s="72"/>
      <c r="C391" s="24" t="s">
        <v>2033</v>
      </c>
      <c r="D391" s="9" t="s">
        <v>28</v>
      </c>
      <c r="E391" s="9" t="s">
        <v>28</v>
      </c>
      <c r="F391" s="9" t="s">
        <v>13</v>
      </c>
      <c r="G391" s="9">
        <v>7</v>
      </c>
      <c r="H391" s="94"/>
      <c r="I391" s="460">
        <f t="shared" si="34"/>
        <v>1.7283950617283952E-2</v>
      </c>
      <c r="J391" s="318">
        <v>5</v>
      </c>
      <c r="K391" s="460">
        <f t="shared" si="33"/>
        <v>3.4567901234567903E-3</v>
      </c>
    </row>
    <row r="392" spans="1:11" x14ac:dyDescent="0.25">
      <c r="A392" s="98"/>
      <c r="B392" s="75" t="s">
        <v>2034</v>
      </c>
      <c r="C392" s="27"/>
      <c r="D392" s="3"/>
      <c r="E392" s="3"/>
      <c r="F392" s="3"/>
      <c r="G392" s="3"/>
      <c r="H392" s="94"/>
      <c r="I392" s="460"/>
      <c r="J392" s="318"/>
      <c r="K392" s="460"/>
    </row>
    <row r="393" spans="1:11" x14ac:dyDescent="0.25">
      <c r="A393" s="98">
        <v>5</v>
      </c>
      <c r="B393" s="72"/>
      <c r="C393" s="24" t="s">
        <v>2035</v>
      </c>
      <c r="D393" s="9" t="s">
        <v>28</v>
      </c>
      <c r="E393" s="9" t="s">
        <v>28</v>
      </c>
      <c r="F393" s="9" t="s">
        <v>13</v>
      </c>
      <c r="G393" s="9">
        <v>7</v>
      </c>
      <c r="H393" s="94"/>
      <c r="I393" s="460">
        <f t="shared" si="34"/>
        <v>1.7283950617283952E-2</v>
      </c>
      <c r="J393" s="318">
        <v>5</v>
      </c>
      <c r="K393" s="460">
        <f t="shared" si="33"/>
        <v>3.4567901234567903E-3</v>
      </c>
    </row>
    <row r="394" spans="1:11" x14ac:dyDescent="0.25">
      <c r="A394" s="98">
        <v>6</v>
      </c>
      <c r="B394" s="72"/>
      <c r="C394" s="24" t="s">
        <v>2036</v>
      </c>
      <c r="D394" s="9" t="s">
        <v>28</v>
      </c>
      <c r="E394" s="9" t="s">
        <v>28</v>
      </c>
      <c r="F394" s="9" t="s">
        <v>13</v>
      </c>
      <c r="G394" s="9">
        <v>7</v>
      </c>
      <c r="H394" s="94"/>
      <c r="I394" s="460">
        <f t="shared" si="34"/>
        <v>1.7283950617283952E-2</v>
      </c>
      <c r="J394" s="318">
        <v>5</v>
      </c>
      <c r="K394" s="460">
        <f t="shared" si="33"/>
        <v>3.4567901234567903E-3</v>
      </c>
    </row>
    <row r="395" spans="1:11" x14ac:dyDescent="0.25">
      <c r="A395" s="98"/>
      <c r="B395" s="75" t="s">
        <v>2037</v>
      </c>
      <c r="C395" s="27"/>
      <c r="D395" s="3"/>
      <c r="E395" s="3"/>
      <c r="F395" s="3"/>
      <c r="G395" s="3"/>
      <c r="H395" s="94"/>
      <c r="I395" s="460"/>
      <c r="J395" s="318"/>
      <c r="K395" s="460"/>
    </row>
    <row r="396" spans="1:11" x14ac:dyDescent="0.25">
      <c r="A396" s="28">
        <v>7</v>
      </c>
      <c r="B396" s="72"/>
      <c r="C396" s="24" t="s">
        <v>2038</v>
      </c>
      <c r="D396" s="9" t="s">
        <v>28</v>
      </c>
      <c r="E396" s="9" t="s">
        <v>28</v>
      </c>
      <c r="F396" s="9" t="s">
        <v>13</v>
      </c>
      <c r="G396" s="9">
        <v>7</v>
      </c>
      <c r="H396" s="94"/>
      <c r="I396" s="460">
        <f t="shared" si="34"/>
        <v>1.7283950617283952E-2</v>
      </c>
      <c r="J396" s="318">
        <v>5</v>
      </c>
      <c r="K396" s="460">
        <f t="shared" si="33"/>
        <v>3.4567901234567903E-3</v>
      </c>
    </row>
    <row r="397" spans="1:11" x14ac:dyDescent="0.25">
      <c r="A397" s="98"/>
      <c r="B397" s="75" t="s">
        <v>2039</v>
      </c>
      <c r="C397" s="27"/>
      <c r="D397" s="3"/>
      <c r="E397" s="3"/>
      <c r="F397" s="3"/>
      <c r="G397" s="3"/>
      <c r="H397" s="94"/>
      <c r="I397" s="460"/>
      <c r="J397" s="318"/>
      <c r="K397" s="460"/>
    </row>
    <row r="398" spans="1:11" x14ac:dyDescent="0.25">
      <c r="A398" s="28">
        <v>8</v>
      </c>
      <c r="B398" s="72"/>
      <c r="C398" s="24" t="s">
        <v>2040</v>
      </c>
      <c r="D398" s="9" t="s">
        <v>28</v>
      </c>
      <c r="E398" s="9" t="s">
        <v>28</v>
      </c>
      <c r="F398" s="9" t="s">
        <v>13</v>
      </c>
      <c r="G398" s="9">
        <v>7</v>
      </c>
      <c r="H398" s="94"/>
      <c r="I398" s="460">
        <f t="shared" si="34"/>
        <v>1.7283950617283952E-2</v>
      </c>
      <c r="J398" s="318">
        <v>5</v>
      </c>
      <c r="K398" s="460">
        <f t="shared" si="33"/>
        <v>3.4567901234567903E-3</v>
      </c>
    </row>
    <row r="399" spans="1:11" x14ac:dyDescent="0.25">
      <c r="A399" s="98"/>
      <c r="B399" s="75" t="s">
        <v>2041</v>
      </c>
      <c r="C399" s="27"/>
      <c r="D399" s="3"/>
      <c r="E399" s="3"/>
      <c r="F399" s="3"/>
      <c r="G399" s="3"/>
      <c r="H399" s="94"/>
      <c r="I399" s="460"/>
      <c r="J399" s="318"/>
      <c r="K399" s="460"/>
    </row>
    <row r="400" spans="1:11" x14ac:dyDescent="0.25">
      <c r="A400" s="28">
        <v>9</v>
      </c>
      <c r="B400" s="72"/>
      <c r="C400" s="24" t="s">
        <v>2042</v>
      </c>
      <c r="D400" s="9" t="s">
        <v>28</v>
      </c>
      <c r="E400" s="9" t="s">
        <v>28</v>
      </c>
      <c r="F400" s="9" t="s">
        <v>13</v>
      </c>
      <c r="G400" s="9">
        <v>7</v>
      </c>
      <c r="H400" s="94"/>
      <c r="I400" s="460">
        <f t="shared" si="34"/>
        <v>1.7283950617283952E-2</v>
      </c>
      <c r="J400" s="318">
        <v>5</v>
      </c>
      <c r="K400" s="460">
        <f t="shared" si="33"/>
        <v>3.4567901234567903E-3</v>
      </c>
    </row>
    <row r="401" spans="1:11" x14ac:dyDescent="0.25">
      <c r="A401" s="28">
        <v>10</v>
      </c>
      <c r="B401" s="72"/>
      <c r="C401" s="24" t="s">
        <v>2043</v>
      </c>
      <c r="D401" s="9" t="s">
        <v>28</v>
      </c>
      <c r="E401" s="9" t="s">
        <v>28</v>
      </c>
      <c r="F401" s="9" t="s">
        <v>13</v>
      </c>
      <c r="G401" s="9">
        <v>7</v>
      </c>
      <c r="H401" s="94"/>
      <c r="I401" s="460">
        <f t="shared" si="34"/>
        <v>1.7283950617283952E-2</v>
      </c>
      <c r="J401" s="318">
        <v>5</v>
      </c>
      <c r="K401" s="460">
        <f t="shared" si="33"/>
        <v>3.4567901234567903E-3</v>
      </c>
    </row>
    <row r="402" spans="1:11" x14ac:dyDescent="0.25">
      <c r="A402" s="28">
        <v>11</v>
      </c>
      <c r="B402" s="72"/>
      <c r="C402" s="24" t="s">
        <v>2044</v>
      </c>
      <c r="D402" s="9" t="s">
        <v>28</v>
      </c>
      <c r="E402" s="9" t="s">
        <v>28</v>
      </c>
      <c r="F402" s="9" t="s">
        <v>13</v>
      </c>
      <c r="G402" s="9">
        <v>7</v>
      </c>
      <c r="H402" s="94"/>
      <c r="I402" s="460">
        <f t="shared" si="34"/>
        <v>1.7283950617283952E-2</v>
      </c>
      <c r="J402" s="318">
        <v>5</v>
      </c>
      <c r="K402" s="460">
        <f t="shared" si="33"/>
        <v>3.4567901234567903E-3</v>
      </c>
    </row>
    <row r="403" spans="1:11" x14ac:dyDescent="0.25">
      <c r="A403" s="28">
        <v>12</v>
      </c>
      <c r="B403" s="72"/>
      <c r="C403" s="24" t="s">
        <v>2045</v>
      </c>
      <c r="D403" s="9" t="s">
        <v>28</v>
      </c>
      <c r="E403" s="9" t="s">
        <v>28</v>
      </c>
      <c r="F403" s="9" t="s">
        <v>13</v>
      </c>
      <c r="G403" s="9">
        <v>7</v>
      </c>
      <c r="H403" s="94"/>
      <c r="I403" s="460">
        <f t="shared" si="34"/>
        <v>1.7283950617283952E-2</v>
      </c>
      <c r="J403" s="318">
        <v>5</v>
      </c>
      <c r="K403" s="460">
        <f t="shared" si="33"/>
        <v>3.4567901234567903E-3</v>
      </c>
    </row>
    <row r="404" spans="1:11" x14ac:dyDescent="0.25">
      <c r="A404" s="98"/>
      <c r="B404" s="75" t="s">
        <v>2046</v>
      </c>
      <c r="C404" s="27"/>
      <c r="D404" s="9"/>
      <c r="E404" s="9"/>
      <c r="F404" s="9"/>
      <c r="G404" s="9"/>
      <c r="H404" s="94"/>
      <c r="I404" s="460"/>
      <c r="J404" s="318"/>
      <c r="K404" s="460"/>
    </row>
    <row r="405" spans="1:11" x14ac:dyDescent="0.25">
      <c r="A405" s="28">
        <v>13</v>
      </c>
      <c r="B405" s="72"/>
      <c r="C405" s="24" t="s">
        <v>2047</v>
      </c>
      <c r="D405" s="9" t="s">
        <v>28</v>
      </c>
      <c r="E405" s="9" t="s">
        <v>28</v>
      </c>
      <c r="F405" s="9" t="s">
        <v>13</v>
      </c>
      <c r="G405" s="9">
        <v>7</v>
      </c>
      <c r="H405" s="94"/>
      <c r="I405" s="460">
        <f t="shared" si="34"/>
        <v>1.7283950617283952E-2</v>
      </c>
      <c r="J405" s="318">
        <v>5</v>
      </c>
      <c r="K405" s="460">
        <f t="shared" si="33"/>
        <v>3.4567901234567903E-3</v>
      </c>
    </row>
    <row r="406" spans="1:11" x14ac:dyDescent="0.25">
      <c r="A406" s="98"/>
      <c r="B406" s="75" t="s">
        <v>2048</v>
      </c>
      <c r="C406" s="27"/>
      <c r="D406" s="3"/>
      <c r="E406" s="3"/>
      <c r="F406" s="3"/>
      <c r="G406" s="3"/>
      <c r="H406" s="94"/>
      <c r="I406" s="460"/>
      <c r="J406" s="318"/>
      <c r="K406" s="460"/>
    </row>
    <row r="407" spans="1:11" x14ac:dyDescent="0.25">
      <c r="A407" s="28">
        <v>14</v>
      </c>
      <c r="B407" s="72"/>
      <c r="C407" s="24" t="s">
        <v>2049</v>
      </c>
      <c r="D407" s="9" t="s">
        <v>28</v>
      </c>
      <c r="E407" s="9" t="s">
        <v>28</v>
      </c>
      <c r="F407" s="9" t="s">
        <v>13</v>
      </c>
      <c r="G407" s="9">
        <v>7</v>
      </c>
      <c r="H407" s="94"/>
      <c r="I407" s="460">
        <f t="shared" si="34"/>
        <v>1.7283950617283952E-2</v>
      </c>
      <c r="J407" s="318">
        <v>5</v>
      </c>
      <c r="K407" s="460">
        <f t="shared" si="33"/>
        <v>3.4567901234567903E-3</v>
      </c>
    </row>
    <row r="408" spans="1:11" x14ac:dyDescent="0.25">
      <c r="A408" s="98"/>
      <c r="B408" s="75" t="s">
        <v>2050</v>
      </c>
      <c r="C408" s="27"/>
      <c r="D408" s="3"/>
      <c r="E408" s="3"/>
      <c r="F408" s="3"/>
      <c r="G408" s="3"/>
      <c r="H408" s="94"/>
      <c r="I408" s="460"/>
      <c r="J408" s="318"/>
      <c r="K408" s="460"/>
    </row>
    <row r="409" spans="1:11" x14ac:dyDescent="0.25">
      <c r="A409" s="98">
        <v>15</v>
      </c>
      <c r="B409" s="72"/>
      <c r="C409" s="24" t="s">
        <v>2051</v>
      </c>
      <c r="D409" s="9" t="s">
        <v>28</v>
      </c>
      <c r="E409" s="9" t="s">
        <v>28</v>
      </c>
      <c r="F409" s="9" t="s">
        <v>13</v>
      </c>
      <c r="G409" s="9">
        <v>7</v>
      </c>
      <c r="H409" s="94"/>
      <c r="I409" s="460">
        <f t="shared" si="34"/>
        <v>1.7283950617283952E-2</v>
      </c>
      <c r="J409" s="318">
        <v>5</v>
      </c>
      <c r="K409" s="460">
        <f t="shared" si="33"/>
        <v>3.4567901234567903E-3</v>
      </c>
    </row>
    <row r="410" spans="1:11" x14ac:dyDescent="0.25">
      <c r="A410" s="98">
        <v>16</v>
      </c>
      <c r="B410" s="72"/>
      <c r="C410" s="24" t="s">
        <v>2052</v>
      </c>
      <c r="D410" s="9" t="s">
        <v>28</v>
      </c>
      <c r="E410" s="9" t="s">
        <v>28</v>
      </c>
      <c r="F410" s="9" t="s">
        <v>13</v>
      </c>
      <c r="G410" s="9">
        <v>7</v>
      </c>
      <c r="H410" s="94"/>
      <c r="I410" s="460">
        <f t="shared" si="34"/>
        <v>1.7283950617283952E-2</v>
      </c>
      <c r="J410" s="318">
        <v>5</v>
      </c>
      <c r="K410" s="460">
        <f t="shared" si="33"/>
        <v>3.4567901234567903E-3</v>
      </c>
    </row>
    <row r="411" spans="1:11" x14ac:dyDescent="0.25">
      <c r="A411" s="28">
        <v>17</v>
      </c>
      <c r="B411" s="72"/>
      <c r="C411" s="24" t="s">
        <v>2053</v>
      </c>
      <c r="D411" s="9" t="s">
        <v>28</v>
      </c>
      <c r="E411" s="9" t="s">
        <v>28</v>
      </c>
      <c r="F411" s="9" t="s">
        <v>13</v>
      </c>
      <c r="G411" s="9">
        <v>7</v>
      </c>
      <c r="H411" s="94"/>
      <c r="I411" s="460">
        <f t="shared" si="34"/>
        <v>1.7283950617283952E-2</v>
      </c>
      <c r="J411" s="318">
        <v>5</v>
      </c>
      <c r="K411" s="460">
        <f t="shared" si="33"/>
        <v>3.4567901234567903E-3</v>
      </c>
    </row>
    <row r="412" spans="1:11" x14ac:dyDescent="0.25">
      <c r="A412" s="98"/>
      <c r="B412" s="75" t="s">
        <v>2054</v>
      </c>
      <c r="C412" s="27"/>
      <c r="D412" s="3"/>
      <c r="E412" s="3"/>
      <c r="F412" s="3"/>
      <c r="G412" s="3"/>
      <c r="H412" s="94"/>
      <c r="I412" s="460"/>
      <c r="J412" s="318"/>
      <c r="K412" s="460"/>
    </row>
    <row r="413" spans="1:11" x14ac:dyDescent="0.25">
      <c r="A413" s="28">
        <v>18</v>
      </c>
      <c r="B413" s="72"/>
      <c r="C413" s="24" t="s">
        <v>2055</v>
      </c>
      <c r="D413" s="9" t="s">
        <v>28</v>
      </c>
      <c r="E413" s="9" t="s">
        <v>28</v>
      </c>
      <c r="F413" s="9" t="s">
        <v>13</v>
      </c>
      <c r="G413" s="9">
        <v>7</v>
      </c>
      <c r="H413" s="94"/>
      <c r="I413" s="460">
        <f t="shared" si="34"/>
        <v>1.7283950617283952E-2</v>
      </c>
      <c r="J413" s="318">
        <v>5</v>
      </c>
      <c r="K413" s="460">
        <f t="shared" si="33"/>
        <v>3.4567901234567903E-3</v>
      </c>
    </row>
    <row r="414" spans="1:11" x14ac:dyDescent="0.25">
      <c r="A414" s="28">
        <v>19</v>
      </c>
      <c r="B414" s="72"/>
      <c r="C414" s="24" t="s">
        <v>2056</v>
      </c>
      <c r="D414" s="9" t="s">
        <v>28</v>
      </c>
      <c r="E414" s="9" t="s">
        <v>28</v>
      </c>
      <c r="F414" s="9" t="s">
        <v>13</v>
      </c>
      <c r="G414" s="9">
        <v>7</v>
      </c>
      <c r="H414" s="94"/>
      <c r="I414" s="460">
        <f t="shared" si="34"/>
        <v>1.7283950617283952E-2</v>
      </c>
      <c r="J414" s="318">
        <v>5</v>
      </c>
      <c r="K414" s="460">
        <f t="shared" si="33"/>
        <v>3.4567901234567903E-3</v>
      </c>
    </row>
    <row r="415" spans="1:11" x14ac:dyDescent="0.25">
      <c r="A415" s="98"/>
      <c r="B415" s="75" t="s">
        <v>2057</v>
      </c>
      <c r="C415" s="27"/>
      <c r="D415" s="3"/>
      <c r="E415" s="3"/>
      <c r="F415" s="3"/>
      <c r="G415" s="3"/>
      <c r="H415" s="94"/>
      <c r="I415" s="460"/>
      <c r="J415" s="318"/>
      <c r="K415" s="460"/>
    </row>
    <row r="416" spans="1:11" x14ac:dyDescent="0.25">
      <c r="A416" s="98">
        <v>20</v>
      </c>
      <c r="B416" s="72"/>
      <c r="C416" s="24" t="s">
        <v>2058</v>
      </c>
      <c r="D416" s="9" t="s">
        <v>28</v>
      </c>
      <c r="E416" s="9" t="s">
        <v>28</v>
      </c>
      <c r="F416" s="9" t="s">
        <v>13</v>
      </c>
      <c r="G416" s="9">
        <v>7</v>
      </c>
      <c r="H416" s="94"/>
      <c r="I416" s="460">
        <f t="shared" si="34"/>
        <v>1.7283950617283952E-2</v>
      </c>
      <c r="J416" s="318">
        <v>5</v>
      </c>
      <c r="K416" s="460">
        <f t="shared" si="33"/>
        <v>3.4567901234567903E-3</v>
      </c>
    </row>
    <row r="417" spans="1:11" x14ac:dyDescent="0.25">
      <c r="A417" s="28">
        <v>21</v>
      </c>
      <c r="B417" s="72"/>
      <c r="C417" s="24" t="s">
        <v>2059</v>
      </c>
      <c r="D417" s="9" t="s">
        <v>28</v>
      </c>
      <c r="E417" s="9" t="s">
        <v>28</v>
      </c>
      <c r="F417" s="9" t="s">
        <v>13</v>
      </c>
      <c r="G417" s="9">
        <v>7</v>
      </c>
      <c r="H417" s="94"/>
      <c r="I417" s="460">
        <f t="shared" si="34"/>
        <v>1.7283950617283952E-2</v>
      </c>
      <c r="J417" s="318">
        <v>5</v>
      </c>
      <c r="K417" s="460">
        <f t="shared" si="33"/>
        <v>3.4567901234567903E-3</v>
      </c>
    </row>
    <row r="418" spans="1:11" x14ac:dyDescent="0.25">
      <c r="A418" s="28">
        <v>22</v>
      </c>
      <c r="B418" s="72"/>
      <c r="C418" s="24" t="s">
        <v>2060</v>
      </c>
      <c r="D418" s="9" t="s">
        <v>28</v>
      </c>
      <c r="E418" s="9" t="s">
        <v>28</v>
      </c>
      <c r="F418" s="9" t="s">
        <v>13</v>
      </c>
      <c r="G418" s="9">
        <v>7</v>
      </c>
      <c r="H418" s="94"/>
      <c r="I418" s="460">
        <f t="shared" si="34"/>
        <v>1.7283950617283952E-2</v>
      </c>
      <c r="J418" s="318">
        <v>5</v>
      </c>
      <c r="K418" s="460">
        <f t="shared" si="33"/>
        <v>3.4567901234567903E-3</v>
      </c>
    </row>
    <row r="419" spans="1:11" x14ac:dyDescent="0.25">
      <c r="A419" s="98">
        <v>23</v>
      </c>
      <c r="B419" s="72"/>
      <c r="C419" s="24" t="s">
        <v>2061</v>
      </c>
      <c r="D419" s="9" t="s">
        <v>28</v>
      </c>
      <c r="E419" s="9" t="s">
        <v>28</v>
      </c>
      <c r="F419" s="9" t="s">
        <v>13</v>
      </c>
      <c r="G419" s="9">
        <v>7</v>
      </c>
      <c r="H419" s="94"/>
      <c r="I419" s="460">
        <f t="shared" si="34"/>
        <v>1.7283950617283952E-2</v>
      </c>
      <c r="J419" s="318">
        <v>5</v>
      </c>
      <c r="K419" s="460">
        <f t="shared" si="33"/>
        <v>3.4567901234567903E-3</v>
      </c>
    </row>
    <row r="420" spans="1:11" x14ac:dyDescent="0.25">
      <c r="A420" s="98"/>
      <c r="B420" s="75" t="s">
        <v>2062</v>
      </c>
      <c r="C420" s="27"/>
      <c r="D420" s="3"/>
      <c r="E420" s="3"/>
      <c r="F420" s="3"/>
      <c r="G420" s="3"/>
      <c r="H420" s="94"/>
      <c r="I420" s="460"/>
      <c r="J420" s="318"/>
      <c r="K420" s="460"/>
    </row>
    <row r="421" spans="1:11" x14ac:dyDescent="0.25">
      <c r="A421" s="28">
        <v>24</v>
      </c>
      <c r="B421" s="72"/>
      <c r="C421" s="24" t="s">
        <v>2063</v>
      </c>
      <c r="D421" s="9" t="s">
        <v>28</v>
      </c>
      <c r="E421" s="9" t="s">
        <v>28</v>
      </c>
      <c r="F421" s="9" t="s">
        <v>13</v>
      </c>
      <c r="G421" s="9">
        <v>7</v>
      </c>
      <c r="H421" s="94"/>
      <c r="I421" s="460">
        <f t="shared" si="34"/>
        <v>1.7283950617283952E-2</v>
      </c>
      <c r="J421" s="318">
        <v>5</v>
      </c>
      <c r="K421" s="460">
        <f t="shared" si="33"/>
        <v>3.4567901234567903E-3</v>
      </c>
    </row>
    <row r="422" spans="1:11" x14ac:dyDescent="0.25">
      <c r="A422" s="98">
        <v>25</v>
      </c>
      <c r="B422" s="72"/>
      <c r="C422" s="24" t="s">
        <v>2064</v>
      </c>
      <c r="D422" s="9" t="s">
        <v>28</v>
      </c>
      <c r="E422" s="9" t="s">
        <v>28</v>
      </c>
      <c r="F422" s="9" t="s">
        <v>13</v>
      </c>
      <c r="G422" s="9">
        <v>7</v>
      </c>
      <c r="H422" s="94"/>
      <c r="I422" s="460">
        <f t="shared" si="34"/>
        <v>1.7283950617283952E-2</v>
      </c>
      <c r="J422" s="318">
        <v>5</v>
      </c>
      <c r="K422" s="460">
        <f t="shared" si="33"/>
        <v>3.4567901234567903E-3</v>
      </c>
    </row>
    <row r="423" spans="1:11" x14ac:dyDescent="0.25">
      <c r="A423" s="98"/>
      <c r="B423" s="75" t="s">
        <v>2065</v>
      </c>
      <c r="C423" s="27"/>
      <c r="D423" s="3"/>
      <c r="E423" s="3"/>
      <c r="F423" s="3"/>
      <c r="G423" s="3"/>
      <c r="H423" s="94"/>
      <c r="I423" s="460"/>
      <c r="J423" s="318"/>
      <c r="K423" s="460"/>
    </row>
    <row r="424" spans="1:11" x14ac:dyDescent="0.25">
      <c r="A424" s="28">
        <v>26</v>
      </c>
      <c r="B424" s="72"/>
      <c r="C424" s="24" t="s">
        <v>2066</v>
      </c>
      <c r="D424" s="9" t="s">
        <v>28</v>
      </c>
      <c r="E424" s="9" t="s">
        <v>28</v>
      </c>
      <c r="F424" s="9" t="s">
        <v>13</v>
      </c>
      <c r="G424" s="9">
        <v>7</v>
      </c>
      <c r="H424" s="94"/>
      <c r="I424" s="460">
        <f t="shared" si="34"/>
        <v>1.7283950617283952E-2</v>
      </c>
      <c r="J424" s="318">
        <v>5</v>
      </c>
      <c r="K424" s="460">
        <f t="shared" si="33"/>
        <v>3.4567901234567903E-3</v>
      </c>
    </row>
    <row r="425" spans="1:11" x14ac:dyDescent="0.25">
      <c r="A425" s="97" t="s">
        <v>423</v>
      </c>
      <c r="B425" s="75" t="s">
        <v>2067</v>
      </c>
      <c r="C425" s="27"/>
      <c r="D425" s="3"/>
      <c r="E425" s="3"/>
      <c r="F425" s="3"/>
      <c r="G425" s="3"/>
      <c r="H425" s="94"/>
      <c r="I425" s="460"/>
      <c r="J425" s="318"/>
      <c r="K425" s="460"/>
    </row>
    <row r="426" spans="1:11" x14ac:dyDescent="0.25">
      <c r="A426" s="98"/>
      <c r="B426" s="75" t="s">
        <v>2037</v>
      </c>
      <c r="C426" s="27"/>
      <c r="D426" s="3"/>
      <c r="E426" s="3"/>
      <c r="F426" s="3"/>
      <c r="G426" s="3"/>
      <c r="H426" s="94"/>
      <c r="I426" s="460"/>
      <c r="J426" s="318"/>
      <c r="K426" s="460"/>
    </row>
    <row r="427" spans="1:11" x14ac:dyDescent="0.25">
      <c r="A427" s="98">
        <v>1</v>
      </c>
      <c r="B427" s="72"/>
      <c r="C427" s="24" t="s">
        <v>2068</v>
      </c>
      <c r="D427" s="9" t="s">
        <v>28</v>
      </c>
      <c r="E427" s="9" t="s">
        <v>28</v>
      </c>
      <c r="F427" s="9" t="s">
        <v>13</v>
      </c>
      <c r="G427" s="9">
        <v>1</v>
      </c>
      <c r="H427" s="94"/>
      <c r="I427" s="460">
        <f t="shared" si="34"/>
        <v>2.4691358024691358E-3</v>
      </c>
      <c r="J427" s="318">
        <v>5</v>
      </c>
      <c r="K427" s="460">
        <f t="shared" si="33"/>
        <v>4.9382716049382717E-4</v>
      </c>
    </row>
    <row r="428" spans="1:11" x14ac:dyDescent="0.25">
      <c r="A428" s="98"/>
      <c r="B428" s="75" t="s">
        <v>1268</v>
      </c>
      <c r="C428" s="27"/>
      <c r="D428" s="3"/>
      <c r="E428" s="3"/>
      <c r="F428" s="3"/>
      <c r="G428" s="3"/>
      <c r="H428" s="94"/>
      <c r="I428" s="460"/>
      <c r="J428" s="318"/>
      <c r="K428" s="460"/>
    </row>
    <row r="429" spans="1:11" x14ac:dyDescent="0.25">
      <c r="A429" s="98">
        <v>2</v>
      </c>
      <c r="B429" s="72"/>
      <c r="C429" s="24" t="s">
        <v>2069</v>
      </c>
      <c r="D429" s="9" t="s">
        <v>28</v>
      </c>
      <c r="E429" s="9" t="s">
        <v>28</v>
      </c>
      <c r="F429" s="9" t="s">
        <v>13</v>
      </c>
      <c r="G429" s="9">
        <v>1</v>
      </c>
      <c r="H429" s="94"/>
      <c r="I429" s="460">
        <f t="shared" si="34"/>
        <v>2.4691358024691358E-3</v>
      </c>
      <c r="J429" s="318">
        <v>5</v>
      </c>
      <c r="K429" s="460">
        <f t="shared" si="33"/>
        <v>4.9382716049382717E-4</v>
      </c>
    </row>
    <row r="430" spans="1:11" x14ac:dyDescent="0.25">
      <c r="A430" s="98">
        <v>3</v>
      </c>
      <c r="B430" s="72"/>
      <c r="C430" s="24" t="s">
        <v>2070</v>
      </c>
      <c r="D430" s="9" t="s">
        <v>28</v>
      </c>
      <c r="E430" s="9" t="s">
        <v>28</v>
      </c>
      <c r="F430" s="9" t="s">
        <v>13</v>
      </c>
      <c r="G430" s="9">
        <v>1</v>
      </c>
      <c r="H430" s="94"/>
      <c r="I430" s="460">
        <f t="shared" si="34"/>
        <v>2.4691358024691358E-3</v>
      </c>
      <c r="J430" s="318">
        <v>5</v>
      </c>
      <c r="K430" s="460">
        <f t="shared" si="33"/>
        <v>4.9382716049382717E-4</v>
      </c>
    </row>
    <row r="431" spans="1:11" ht="30" x14ac:dyDescent="0.25">
      <c r="A431" s="98">
        <v>4</v>
      </c>
      <c r="B431" s="72"/>
      <c r="C431" s="24" t="s">
        <v>2071</v>
      </c>
      <c r="D431" s="9" t="s">
        <v>28</v>
      </c>
      <c r="E431" s="9" t="s">
        <v>28</v>
      </c>
      <c r="F431" s="9" t="s">
        <v>13</v>
      </c>
      <c r="G431" s="9">
        <v>1</v>
      </c>
      <c r="H431" s="94"/>
      <c r="I431" s="460">
        <f t="shared" si="34"/>
        <v>2.4691358024691358E-3</v>
      </c>
      <c r="J431" s="318">
        <v>5</v>
      </c>
      <c r="K431" s="460">
        <f t="shared" si="33"/>
        <v>4.9382716049382717E-4</v>
      </c>
    </row>
    <row r="432" spans="1:11" ht="30" x14ac:dyDescent="0.25">
      <c r="A432" s="98">
        <v>5</v>
      </c>
      <c r="B432" s="72"/>
      <c r="C432" s="24" t="s">
        <v>2072</v>
      </c>
      <c r="D432" s="9" t="s">
        <v>28</v>
      </c>
      <c r="E432" s="9" t="s">
        <v>28</v>
      </c>
      <c r="F432" s="9" t="s">
        <v>13</v>
      </c>
      <c r="G432" s="9">
        <v>1</v>
      </c>
      <c r="H432" s="94"/>
      <c r="I432" s="460">
        <f t="shared" si="34"/>
        <v>2.4691358024691358E-3</v>
      </c>
      <c r="J432" s="318">
        <v>5</v>
      </c>
      <c r="K432" s="460">
        <f t="shared" si="33"/>
        <v>4.9382716049382717E-4</v>
      </c>
    </row>
    <row r="433" spans="1:11" x14ac:dyDescent="0.25">
      <c r="A433" s="98"/>
      <c r="B433" s="75" t="s">
        <v>2039</v>
      </c>
      <c r="C433" s="27"/>
      <c r="D433" s="3"/>
      <c r="E433" s="3"/>
      <c r="F433" s="3"/>
      <c r="G433" s="3"/>
      <c r="H433" s="94"/>
      <c r="I433" s="460"/>
      <c r="J433" s="318"/>
      <c r="K433" s="460"/>
    </row>
    <row r="434" spans="1:11" x14ac:dyDescent="0.25">
      <c r="A434" s="28">
        <v>6</v>
      </c>
      <c r="B434" s="72"/>
      <c r="C434" s="24" t="s">
        <v>2073</v>
      </c>
      <c r="D434" s="9" t="s">
        <v>28</v>
      </c>
      <c r="E434" s="9" t="s">
        <v>28</v>
      </c>
      <c r="F434" s="9" t="s">
        <v>13</v>
      </c>
      <c r="G434" s="9">
        <v>1</v>
      </c>
      <c r="H434" s="94"/>
      <c r="I434" s="460">
        <f t="shared" si="34"/>
        <v>2.4691358024691358E-3</v>
      </c>
      <c r="J434" s="318">
        <v>5</v>
      </c>
      <c r="K434" s="460">
        <f t="shared" si="33"/>
        <v>4.9382716049382717E-4</v>
      </c>
    </row>
    <row r="435" spans="1:11" x14ac:dyDescent="0.25">
      <c r="A435" s="98"/>
      <c r="B435" s="75" t="s">
        <v>2041</v>
      </c>
      <c r="C435" s="27"/>
      <c r="D435" s="3"/>
      <c r="E435" s="3"/>
      <c r="F435" s="3"/>
      <c r="G435" s="3"/>
      <c r="H435" s="94"/>
      <c r="I435" s="460"/>
      <c r="J435" s="318"/>
      <c r="K435" s="460"/>
    </row>
    <row r="436" spans="1:11" x14ac:dyDescent="0.25">
      <c r="A436" s="98">
        <v>7</v>
      </c>
      <c r="B436" s="72"/>
      <c r="C436" s="24" t="s">
        <v>2074</v>
      </c>
      <c r="D436" s="9" t="s">
        <v>28</v>
      </c>
      <c r="E436" s="9" t="s">
        <v>28</v>
      </c>
      <c r="F436" s="9" t="s">
        <v>13</v>
      </c>
      <c r="G436" s="9">
        <v>1</v>
      </c>
      <c r="H436" s="94"/>
      <c r="I436" s="460">
        <f t="shared" si="34"/>
        <v>2.4691358024691358E-3</v>
      </c>
      <c r="J436" s="318">
        <v>5</v>
      </c>
      <c r="K436" s="460">
        <f t="shared" si="33"/>
        <v>4.9382716049382717E-4</v>
      </c>
    </row>
    <row r="437" spans="1:11" x14ac:dyDescent="0.25">
      <c r="A437" s="98">
        <v>8</v>
      </c>
      <c r="B437" s="72"/>
      <c r="C437" s="24" t="s">
        <v>2075</v>
      </c>
      <c r="D437" s="9" t="s">
        <v>28</v>
      </c>
      <c r="E437" s="9" t="s">
        <v>28</v>
      </c>
      <c r="F437" s="9" t="s">
        <v>13</v>
      </c>
      <c r="G437" s="9">
        <v>1</v>
      </c>
      <c r="H437" s="94"/>
      <c r="I437" s="460">
        <f t="shared" si="34"/>
        <v>2.4691358024691358E-3</v>
      </c>
      <c r="J437" s="318">
        <v>5</v>
      </c>
      <c r="K437" s="460">
        <f t="shared" si="33"/>
        <v>4.9382716049382717E-4</v>
      </c>
    </row>
    <row r="438" spans="1:11" x14ac:dyDescent="0.25">
      <c r="A438" s="98"/>
      <c r="B438" s="75" t="s">
        <v>2076</v>
      </c>
      <c r="C438" s="27"/>
      <c r="D438" s="3"/>
      <c r="E438" s="3"/>
      <c r="F438" s="3"/>
      <c r="G438" s="3"/>
      <c r="H438" s="94"/>
      <c r="I438" s="460"/>
      <c r="J438" s="318"/>
      <c r="K438" s="460"/>
    </row>
    <row r="439" spans="1:11" x14ac:dyDescent="0.25">
      <c r="A439" s="98">
        <v>9</v>
      </c>
      <c r="B439" s="72"/>
      <c r="C439" s="24" t="s">
        <v>2077</v>
      </c>
      <c r="D439" s="9" t="s">
        <v>28</v>
      </c>
      <c r="E439" s="9" t="s">
        <v>28</v>
      </c>
      <c r="F439" s="9" t="s">
        <v>13</v>
      </c>
      <c r="G439" s="9">
        <v>1</v>
      </c>
      <c r="H439" s="94"/>
      <c r="I439" s="460">
        <f t="shared" si="34"/>
        <v>2.4691358024691358E-3</v>
      </c>
      <c r="J439" s="318">
        <v>5</v>
      </c>
      <c r="K439" s="460">
        <f t="shared" si="33"/>
        <v>4.9382716049382717E-4</v>
      </c>
    </row>
    <row r="440" spans="1:11" ht="15" customHeight="1" x14ac:dyDescent="0.25">
      <c r="A440" s="28">
        <v>10</v>
      </c>
      <c r="B440" s="72"/>
      <c r="C440" s="24" t="s">
        <v>2078</v>
      </c>
      <c r="D440" s="9" t="s">
        <v>28</v>
      </c>
      <c r="E440" s="9" t="s">
        <v>28</v>
      </c>
      <c r="F440" s="9" t="s">
        <v>13</v>
      </c>
      <c r="G440" s="9">
        <v>1</v>
      </c>
      <c r="H440" s="94"/>
      <c r="I440" s="460">
        <f t="shared" si="34"/>
        <v>2.4691358024691358E-3</v>
      </c>
      <c r="J440" s="318">
        <v>5</v>
      </c>
      <c r="K440" s="460">
        <f t="shared" ref="K440:K445" si="35">I440/J440</f>
        <v>4.9382716049382717E-4</v>
      </c>
    </row>
    <row r="441" spans="1:11" x14ac:dyDescent="0.25">
      <c r="A441" s="98"/>
      <c r="B441" s="75" t="s">
        <v>2048</v>
      </c>
      <c r="C441" s="27"/>
      <c r="D441" s="3"/>
      <c r="E441" s="3"/>
      <c r="F441" s="3"/>
      <c r="G441" s="3"/>
      <c r="H441" s="94"/>
      <c r="I441" s="460"/>
      <c r="J441" s="318"/>
      <c r="K441" s="460"/>
    </row>
    <row r="442" spans="1:11" x14ac:dyDescent="0.25">
      <c r="A442" s="98">
        <v>11</v>
      </c>
      <c r="B442" s="72"/>
      <c r="C442" s="24" t="s">
        <v>2079</v>
      </c>
      <c r="D442" s="9" t="s">
        <v>28</v>
      </c>
      <c r="E442" s="9" t="s">
        <v>28</v>
      </c>
      <c r="F442" s="9" t="s">
        <v>13</v>
      </c>
      <c r="G442" s="9">
        <v>1</v>
      </c>
      <c r="H442" s="94"/>
      <c r="I442" s="460">
        <f t="shared" ref="I442:I445" si="36">G442/9/45</f>
        <v>2.4691358024691358E-3</v>
      </c>
      <c r="J442" s="318">
        <v>5</v>
      </c>
      <c r="K442" s="460">
        <f t="shared" si="35"/>
        <v>4.9382716049382717E-4</v>
      </c>
    </row>
    <row r="443" spans="1:11" ht="15" customHeight="1" x14ac:dyDescent="0.25">
      <c r="A443" s="98">
        <v>12</v>
      </c>
      <c r="B443" s="72"/>
      <c r="C443" s="24" t="s">
        <v>2080</v>
      </c>
      <c r="D443" s="9" t="s">
        <v>28</v>
      </c>
      <c r="E443" s="9" t="s">
        <v>28</v>
      </c>
      <c r="F443" s="9" t="s">
        <v>13</v>
      </c>
      <c r="G443" s="9">
        <v>1</v>
      </c>
      <c r="H443" s="94"/>
      <c r="I443" s="460">
        <f t="shared" si="36"/>
        <v>2.4691358024691358E-3</v>
      </c>
      <c r="J443" s="318">
        <v>5</v>
      </c>
      <c r="K443" s="460">
        <f t="shared" si="35"/>
        <v>4.9382716049382717E-4</v>
      </c>
    </row>
    <row r="444" spans="1:11" x14ac:dyDescent="0.25">
      <c r="A444" s="98"/>
      <c r="B444" s="75" t="s">
        <v>2081</v>
      </c>
      <c r="C444" s="27"/>
      <c r="D444" s="3"/>
      <c r="E444" s="3"/>
      <c r="F444" s="3"/>
      <c r="G444" s="3"/>
      <c r="H444" s="94"/>
      <c r="I444" s="460"/>
      <c r="J444" s="318"/>
      <c r="K444" s="460"/>
    </row>
    <row r="445" spans="1:11" ht="30" x14ac:dyDescent="0.25">
      <c r="A445" s="28">
        <v>13</v>
      </c>
      <c r="B445" s="72"/>
      <c r="C445" s="24" t="s">
        <v>2082</v>
      </c>
      <c r="D445" s="9" t="s">
        <v>28</v>
      </c>
      <c r="E445" s="9" t="s">
        <v>28</v>
      </c>
      <c r="F445" s="9" t="s">
        <v>13</v>
      </c>
      <c r="G445" s="9">
        <v>1</v>
      </c>
      <c r="H445" s="94"/>
      <c r="I445" s="460">
        <f t="shared" si="36"/>
        <v>2.4691358024691358E-3</v>
      </c>
      <c r="J445" s="318">
        <v>5</v>
      </c>
      <c r="K445" s="460">
        <f t="shared" si="35"/>
        <v>4.9382716049382717E-4</v>
      </c>
    </row>
    <row r="446" spans="1:11" x14ac:dyDescent="0.25">
      <c r="A446" s="28"/>
      <c r="B446" s="81" t="s">
        <v>2771</v>
      </c>
      <c r="C446" s="54"/>
      <c r="D446" s="116"/>
      <c r="E446" s="116"/>
      <c r="F446" s="116"/>
      <c r="G446" s="116"/>
      <c r="H446" s="116"/>
      <c r="I446" s="460"/>
      <c r="J446" s="318"/>
      <c r="K446" s="460"/>
    </row>
    <row r="447" spans="1:11" x14ac:dyDescent="0.25">
      <c r="A447" s="28"/>
      <c r="B447" s="82" t="s">
        <v>2083</v>
      </c>
      <c r="C447" s="59"/>
      <c r="D447" s="117"/>
      <c r="E447" s="117"/>
      <c r="F447" s="117"/>
      <c r="G447" s="117"/>
      <c r="H447" s="117"/>
      <c r="I447" s="460"/>
      <c r="J447" s="318"/>
      <c r="K447" s="460"/>
    </row>
    <row r="448" spans="1:11" x14ac:dyDescent="0.25">
      <c r="A448" s="28"/>
      <c r="B448" s="82" t="s">
        <v>2084</v>
      </c>
      <c r="C448" s="59"/>
      <c r="D448" s="117"/>
      <c r="E448" s="117"/>
      <c r="F448" s="117"/>
      <c r="G448" s="117"/>
      <c r="H448" s="117"/>
      <c r="I448" s="460"/>
      <c r="J448" s="318"/>
      <c r="K448" s="460"/>
    </row>
    <row r="449" spans="1:11" x14ac:dyDescent="0.25">
      <c r="A449" s="28"/>
      <c r="B449" s="82" t="s">
        <v>2085</v>
      </c>
      <c r="C449" s="59"/>
      <c r="D449" s="117"/>
      <c r="E449" s="117"/>
      <c r="F449" s="117"/>
      <c r="G449" s="117"/>
      <c r="H449" s="117"/>
      <c r="I449" s="460"/>
      <c r="J449" s="318"/>
      <c r="K449" s="460"/>
    </row>
    <row r="451" spans="1:11" x14ac:dyDescent="0.25">
      <c r="A451" s="330" t="s">
        <v>2086</v>
      </c>
      <c r="B451" s="331"/>
      <c r="C451" s="332"/>
      <c r="D451" s="333"/>
      <c r="E451" s="333"/>
      <c r="F451" s="333"/>
      <c r="G451" s="333"/>
      <c r="H451" s="333"/>
      <c r="I451" s="462"/>
      <c r="J451" s="334"/>
      <c r="K451" s="462"/>
    </row>
    <row r="452" spans="1:11" x14ac:dyDescent="0.25">
      <c r="A452" s="37" t="s">
        <v>2022</v>
      </c>
    </row>
    <row r="453" spans="1:11" s="424" customFormat="1" ht="30" customHeight="1" x14ac:dyDescent="0.25">
      <c r="A453" s="487" t="s">
        <v>0</v>
      </c>
      <c r="B453" s="487" t="s">
        <v>20</v>
      </c>
      <c r="C453" s="487" t="s">
        <v>1</v>
      </c>
      <c r="D453" s="491" t="s">
        <v>2</v>
      </c>
      <c r="E453" s="492"/>
      <c r="F453" s="487" t="s">
        <v>37</v>
      </c>
      <c r="G453" s="487" t="s">
        <v>38</v>
      </c>
      <c r="H453" s="487" t="s">
        <v>3</v>
      </c>
      <c r="I453" s="489" t="s">
        <v>3193</v>
      </c>
      <c r="J453" s="487" t="s">
        <v>3189</v>
      </c>
      <c r="K453" s="489" t="s">
        <v>3190</v>
      </c>
    </row>
    <row r="454" spans="1:11" s="424" customFormat="1" ht="30" customHeight="1" x14ac:dyDescent="0.25">
      <c r="A454" s="488"/>
      <c r="B454" s="488"/>
      <c r="C454" s="488"/>
      <c r="D454" s="425" t="s">
        <v>39</v>
      </c>
      <c r="E454" s="425" t="s">
        <v>4</v>
      </c>
      <c r="F454" s="488"/>
      <c r="G454" s="488"/>
      <c r="H454" s="488"/>
      <c r="I454" s="490"/>
      <c r="J454" s="488"/>
      <c r="K454" s="490"/>
    </row>
    <row r="455" spans="1:11" x14ac:dyDescent="0.25">
      <c r="A455" s="287" t="s">
        <v>62</v>
      </c>
      <c r="B455" s="288" t="s">
        <v>21</v>
      </c>
      <c r="C455" s="289"/>
      <c r="D455" s="290"/>
      <c r="E455" s="290"/>
      <c r="F455" s="290"/>
      <c r="G455" s="290"/>
      <c r="H455" s="355"/>
      <c r="I455" s="460"/>
      <c r="J455" s="318"/>
      <c r="K455" s="460"/>
    </row>
    <row r="456" spans="1:11" x14ac:dyDescent="0.25">
      <c r="A456" s="291">
        <v>1</v>
      </c>
      <c r="B456" s="292"/>
      <c r="C456" s="293" t="s">
        <v>2087</v>
      </c>
      <c r="D456" s="294" t="s">
        <v>28</v>
      </c>
      <c r="E456" s="354"/>
      <c r="F456" s="294" t="s">
        <v>65</v>
      </c>
      <c r="G456" s="294">
        <v>1</v>
      </c>
      <c r="H456" s="294"/>
      <c r="I456" s="460">
        <f>G456/9/45</f>
        <v>2.4691358024691358E-3</v>
      </c>
      <c r="J456" s="318">
        <v>5</v>
      </c>
      <c r="K456" s="460">
        <f t="shared" ref="K456:K519" si="37">I456/J456</f>
        <v>4.9382716049382717E-4</v>
      </c>
    </row>
    <row r="457" spans="1:11" x14ac:dyDescent="0.25">
      <c r="A457" s="295">
        <v>2</v>
      </c>
      <c r="B457" s="296"/>
      <c r="C457" s="297" t="s">
        <v>2088</v>
      </c>
      <c r="D457" s="298" t="s">
        <v>28</v>
      </c>
      <c r="E457" s="299"/>
      <c r="F457" s="298" t="s">
        <v>65</v>
      </c>
      <c r="G457" s="298">
        <v>2</v>
      </c>
      <c r="H457" s="298"/>
      <c r="I457" s="460">
        <f t="shared" ref="I457:I520" si="38">G457/9/45</f>
        <v>4.9382716049382715E-3</v>
      </c>
      <c r="J457" s="318">
        <v>5</v>
      </c>
      <c r="K457" s="460">
        <f t="shared" si="37"/>
        <v>9.8765432098765434E-4</v>
      </c>
    </row>
    <row r="458" spans="1:11" x14ac:dyDescent="0.25">
      <c r="A458" s="291">
        <v>3</v>
      </c>
      <c r="B458" s="292"/>
      <c r="C458" s="293" t="s">
        <v>2089</v>
      </c>
      <c r="D458" s="354"/>
      <c r="E458" s="294" t="s">
        <v>28</v>
      </c>
      <c r="F458" s="294" t="s">
        <v>1499</v>
      </c>
      <c r="G458" s="294">
        <v>1</v>
      </c>
      <c r="H458" s="294"/>
      <c r="I458" s="460">
        <f t="shared" si="38"/>
        <v>2.4691358024691358E-3</v>
      </c>
      <c r="J458" s="318">
        <v>5</v>
      </c>
      <c r="K458" s="460">
        <f t="shared" si="37"/>
        <v>4.9382716049382717E-4</v>
      </c>
    </row>
    <row r="459" spans="1:11" x14ac:dyDescent="0.25">
      <c r="A459" s="295">
        <v>4</v>
      </c>
      <c r="B459" s="292"/>
      <c r="C459" s="293" t="s">
        <v>2090</v>
      </c>
      <c r="D459" s="294" t="s">
        <v>28</v>
      </c>
      <c r="E459" s="354"/>
      <c r="F459" s="294" t="s">
        <v>65</v>
      </c>
      <c r="G459" s="294">
        <v>1</v>
      </c>
      <c r="H459" s="294"/>
      <c r="I459" s="460">
        <f t="shared" si="38"/>
        <v>2.4691358024691358E-3</v>
      </c>
      <c r="J459" s="318">
        <v>5</v>
      </c>
      <c r="K459" s="460">
        <f t="shared" si="37"/>
        <v>4.9382716049382717E-4</v>
      </c>
    </row>
    <row r="460" spans="1:11" x14ac:dyDescent="0.25">
      <c r="A460" s="291">
        <v>5</v>
      </c>
      <c r="B460" s="292"/>
      <c r="C460" s="293" t="s">
        <v>142</v>
      </c>
      <c r="D460" s="294" t="s">
        <v>28</v>
      </c>
      <c r="E460" s="354"/>
      <c r="F460" s="294" t="s">
        <v>65</v>
      </c>
      <c r="G460" s="294">
        <v>1</v>
      </c>
      <c r="H460" s="294"/>
      <c r="I460" s="460">
        <f t="shared" si="38"/>
        <v>2.4691358024691358E-3</v>
      </c>
      <c r="J460" s="318">
        <v>5</v>
      </c>
      <c r="K460" s="460">
        <f t="shared" si="37"/>
        <v>4.9382716049382717E-4</v>
      </c>
    </row>
    <row r="461" spans="1:11" x14ac:dyDescent="0.25">
      <c r="A461" s="295">
        <v>6</v>
      </c>
      <c r="B461" s="292"/>
      <c r="C461" s="293" t="s">
        <v>514</v>
      </c>
      <c r="D461" s="294" t="s">
        <v>28</v>
      </c>
      <c r="E461" s="354"/>
      <c r="F461" s="294" t="s">
        <v>2091</v>
      </c>
      <c r="G461" s="294">
        <v>1</v>
      </c>
      <c r="H461" s="294"/>
      <c r="I461" s="460">
        <f t="shared" si="38"/>
        <v>2.4691358024691358E-3</v>
      </c>
      <c r="J461" s="318">
        <v>5</v>
      </c>
      <c r="K461" s="460">
        <f t="shared" si="37"/>
        <v>4.9382716049382717E-4</v>
      </c>
    </row>
    <row r="462" spans="1:11" x14ac:dyDescent="0.25">
      <c r="A462" s="291">
        <v>7</v>
      </c>
      <c r="B462" s="292"/>
      <c r="C462" s="293" t="s">
        <v>2092</v>
      </c>
      <c r="D462" s="354"/>
      <c r="E462" s="294" t="s">
        <v>28</v>
      </c>
      <c r="F462" s="294" t="s">
        <v>2091</v>
      </c>
      <c r="G462" s="294">
        <v>2</v>
      </c>
      <c r="H462" s="294"/>
      <c r="I462" s="460">
        <f t="shared" si="38"/>
        <v>4.9382716049382715E-3</v>
      </c>
      <c r="J462" s="318">
        <v>5</v>
      </c>
      <c r="K462" s="460">
        <f t="shared" si="37"/>
        <v>9.8765432098765434E-4</v>
      </c>
    </row>
    <row r="463" spans="1:11" x14ac:dyDescent="0.25">
      <c r="A463" s="287" t="s">
        <v>66</v>
      </c>
      <c r="B463" s="288" t="s">
        <v>562</v>
      </c>
      <c r="C463" s="289"/>
      <c r="D463" s="290"/>
      <c r="E463" s="290"/>
      <c r="F463" s="290"/>
      <c r="G463" s="290"/>
      <c r="H463" s="355"/>
      <c r="I463" s="460"/>
      <c r="J463" s="318"/>
      <c r="K463" s="460"/>
    </row>
    <row r="464" spans="1:11" x14ac:dyDescent="0.25">
      <c r="A464" s="287" t="s">
        <v>40</v>
      </c>
      <c r="B464" s="288" t="s">
        <v>162</v>
      </c>
      <c r="C464" s="289"/>
      <c r="D464" s="290"/>
      <c r="E464" s="290"/>
      <c r="F464" s="290"/>
      <c r="G464" s="290"/>
      <c r="H464" s="355"/>
      <c r="I464" s="460"/>
      <c r="J464" s="318"/>
      <c r="K464" s="460"/>
    </row>
    <row r="465" spans="1:11" ht="30" x14ac:dyDescent="0.25">
      <c r="A465" s="291">
        <v>8</v>
      </c>
      <c r="B465" s="300" t="s">
        <v>2093</v>
      </c>
      <c r="C465" s="293" t="s">
        <v>2093</v>
      </c>
      <c r="D465" s="354"/>
      <c r="E465" s="294" t="s">
        <v>28</v>
      </c>
      <c r="F465" s="294" t="s">
        <v>350</v>
      </c>
      <c r="G465" s="294">
        <v>1</v>
      </c>
      <c r="H465" s="294"/>
      <c r="I465" s="460">
        <f t="shared" si="38"/>
        <v>2.4691358024691358E-3</v>
      </c>
      <c r="J465" s="318">
        <v>5</v>
      </c>
      <c r="K465" s="460">
        <f t="shared" si="37"/>
        <v>4.9382716049382717E-4</v>
      </c>
    </row>
    <row r="466" spans="1:11" x14ac:dyDescent="0.25">
      <c r="A466" s="287" t="s">
        <v>50</v>
      </c>
      <c r="B466" s="288" t="s">
        <v>1555</v>
      </c>
      <c r="C466" s="289"/>
      <c r="D466" s="290"/>
      <c r="E466" s="290"/>
      <c r="F466" s="290"/>
      <c r="G466" s="290"/>
      <c r="H466" s="355"/>
      <c r="I466" s="460"/>
      <c r="J466" s="318"/>
      <c r="K466" s="460"/>
    </row>
    <row r="467" spans="1:11" x14ac:dyDescent="0.25">
      <c r="A467" s="287" t="s">
        <v>1583</v>
      </c>
      <c r="B467" s="288" t="s">
        <v>2094</v>
      </c>
      <c r="C467" s="289"/>
      <c r="D467" s="290"/>
      <c r="E467" s="290"/>
      <c r="F467" s="290"/>
      <c r="G467" s="290"/>
      <c r="H467" s="355"/>
      <c r="I467" s="460"/>
      <c r="J467" s="318"/>
      <c r="K467" s="460"/>
    </row>
    <row r="468" spans="1:11" x14ac:dyDescent="0.25">
      <c r="A468" s="295">
        <v>9</v>
      </c>
      <c r="B468" s="296" t="s">
        <v>2095</v>
      </c>
      <c r="C468" s="297" t="s">
        <v>2096</v>
      </c>
      <c r="D468" s="298"/>
      <c r="E468" s="298" t="s">
        <v>28</v>
      </c>
      <c r="F468" s="298" t="s">
        <v>2091</v>
      </c>
      <c r="G468" s="298">
        <v>1</v>
      </c>
      <c r="H468" s="298"/>
      <c r="I468" s="460">
        <f t="shared" si="38"/>
        <v>2.4691358024691358E-3</v>
      </c>
      <c r="J468" s="318">
        <v>5</v>
      </c>
      <c r="K468" s="460">
        <f t="shared" si="37"/>
        <v>4.9382716049382717E-4</v>
      </c>
    </row>
    <row r="469" spans="1:11" x14ac:dyDescent="0.25">
      <c r="A469" s="291">
        <v>10</v>
      </c>
      <c r="B469" s="292"/>
      <c r="C469" s="293" t="s">
        <v>2097</v>
      </c>
      <c r="D469" s="294"/>
      <c r="E469" s="294" t="s">
        <v>28</v>
      </c>
      <c r="F469" s="294" t="s">
        <v>13</v>
      </c>
      <c r="G469" s="294">
        <v>1</v>
      </c>
      <c r="H469" s="294"/>
      <c r="I469" s="460">
        <f t="shared" si="38"/>
        <v>2.4691358024691358E-3</v>
      </c>
      <c r="J469" s="318">
        <v>5</v>
      </c>
      <c r="K469" s="460">
        <f t="shared" si="37"/>
        <v>4.9382716049382717E-4</v>
      </c>
    </row>
    <row r="470" spans="1:11" x14ac:dyDescent="0.25">
      <c r="A470" s="287" t="s">
        <v>1588</v>
      </c>
      <c r="B470" s="288" t="s">
        <v>2098</v>
      </c>
      <c r="C470" s="289"/>
      <c r="D470" s="290"/>
      <c r="E470" s="290"/>
      <c r="F470" s="290"/>
      <c r="G470" s="290"/>
      <c r="H470" s="355"/>
      <c r="I470" s="460"/>
      <c r="J470" s="318"/>
      <c r="K470" s="460"/>
    </row>
    <row r="471" spans="1:11" x14ac:dyDescent="0.25">
      <c r="A471" s="295">
        <v>11</v>
      </c>
      <c r="B471" s="296" t="s">
        <v>2099</v>
      </c>
      <c r="C471" s="297" t="s">
        <v>2100</v>
      </c>
      <c r="D471" s="298"/>
      <c r="E471" s="298" t="s">
        <v>28</v>
      </c>
      <c r="F471" s="298" t="s">
        <v>2101</v>
      </c>
      <c r="G471" s="298">
        <v>1</v>
      </c>
      <c r="H471" s="298"/>
      <c r="I471" s="460">
        <f t="shared" si="38"/>
        <v>2.4691358024691358E-3</v>
      </c>
      <c r="J471" s="318">
        <v>5</v>
      </c>
      <c r="K471" s="460">
        <f t="shared" si="37"/>
        <v>4.9382716049382717E-4</v>
      </c>
    </row>
    <row r="472" spans="1:11" ht="30" x14ac:dyDescent="0.25">
      <c r="A472" s="295">
        <v>12</v>
      </c>
      <c r="B472" s="296" t="s">
        <v>2102</v>
      </c>
      <c r="C472" s="297" t="s">
        <v>2103</v>
      </c>
      <c r="D472" s="298"/>
      <c r="E472" s="298" t="s">
        <v>28</v>
      </c>
      <c r="F472" s="298" t="s">
        <v>2101</v>
      </c>
      <c r="G472" s="298">
        <v>1</v>
      </c>
      <c r="H472" s="298"/>
      <c r="I472" s="460">
        <f t="shared" si="38"/>
        <v>2.4691358024691358E-3</v>
      </c>
      <c r="J472" s="318">
        <v>5</v>
      </c>
      <c r="K472" s="460">
        <f t="shared" si="37"/>
        <v>4.9382716049382717E-4</v>
      </c>
    </row>
    <row r="473" spans="1:11" x14ac:dyDescent="0.25">
      <c r="A473" s="295">
        <v>13</v>
      </c>
      <c r="B473" s="296" t="s">
        <v>2104</v>
      </c>
      <c r="C473" s="297" t="s">
        <v>2105</v>
      </c>
      <c r="D473" s="298"/>
      <c r="E473" s="298" t="s">
        <v>28</v>
      </c>
      <c r="F473" s="298" t="s">
        <v>2106</v>
      </c>
      <c r="G473" s="298">
        <v>1</v>
      </c>
      <c r="H473" s="298"/>
      <c r="I473" s="460">
        <f t="shared" si="38"/>
        <v>2.4691358024691358E-3</v>
      </c>
      <c r="J473" s="318">
        <v>5</v>
      </c>
      <c r="K473" s="460">
        <f t="shared" si="37"/>
        <v>4.9382716049382717E-4</v>
      </c>
    </row>
    <row r="474" spans="1:11" x14ac:dyDescent="0.25">
      <c r="A474" s="295">
        <v>14</v>
      </c>
      <c r="B474" s="296" t="s">
        <v>2107</v>
      </c>
      <c r="C474" s="297" t="s">
        <v>2108</v>
      </c>
      <c r="D474" s="298"/>
      <c r="E474" s="298" t="s">
        <v>28</v>
      </c>
      <c r="F474" s="298" t="s">
        <v>2106</v>
      </c>
      <c r="G474" s="298">
        <v>1</v>
      </c>
      <c r="H474" s="298"/>
      <c r="I474" s="460">
        <f t="shared" si="38"/>
        <v>2.4691358024691358E-3</v>
      </c>
      <c r="J474" s="318">
        <v>5</v>
      </c>
      <c r="K474" s="460">
        <f t="shared" si="37"/>
        <v>4.9382716049382717E-4</v>
      </c>
    </row>
    <row r="475" spans="1:11" x14ac:dyDescent="0.25">
      <c r="A475" s="295">
        <v>15</v>
      </c>
      <c r="B475" s="292" t="s">
        <v>2109</v>
      </c>
      <c r="C475" s="297" t="s">
        <v>2110</v>
      </c>
      <c r="D475" s="298"/>
      <c r="E475" s="298" t="s">
        <v>28</v>
      </c>
      <c r="F475" s="298" t="s">
        <v>2106</v>
      </c>
      <c r="G475" s="298">
        <v>1</v>
      </c>
      <c r="H475" s="298"/>
      <c r="I475" s="460">
        <f t="shared" si="38"/>
        <v>2.4691358024691358E-3</v>
      </c>
      <c r="J475" s="318">
        <v>5</v>
      </c>
      <c r="K475" s="460">
        <f t="shared" si="37"/>
        <v>4.9382716049382717E-4</v>
      </c>
    </row>
    <row r="476" spans="1:11" x14ac:dyDescent="0.25">
      <c r="A476" s="295">
        <v>16</v>
      </c>
      <c r="B476" s="301"/>
      <c r="C476" s="297" t="s">
        <v>2111</v>
      </c>
      <c r="D476" s="298"/>
      <c r="E476" s="298" t="s">
        <v>28</v>
      </c>
      <c r="F476" s="298" t="s">
        <v>2106</v>
      </c>
      <c r="G476" s="298">
        <v>1</v>
      </c>
      <c r="H476" s="298"/>
      <c r="I476" s="460">
        <f t="shared" si="38"/>
        <v>2.4691358024691358E-3</v>
      </c>
      <c r="J476" s="318">
        <v>5</v>
      </c>
      <c r="K476" s="460">
        <f t="shared" si="37"/>
        <v>4.9382716049382717E-4</v>
      </c>
    </row>
    <row r="477" spans="1:11" x14ac:dyDescent="0.25">
      <c r="A477" s="287" t="s">
        <v>132</v>
      </c>
      <c r="B477" s="288" t="s">
        <v>24</v>
      </c>
      <c r="C477" s="289"/>
      <c r="D477" s="290"/>
      <c r="E477" s="290"/>
      <c r="F477" s="290"/>
      <c r="G477" s="290"/>
      <c r="H477" s="355"/>
      <c r="I477" s="460"/>
      <c r="J477" s="318"/>
      <c r="K477" s="460"/>
    </row>
    <row r="478" spans="1:11" x14ac:dyDescent="0.25">
      <c r="A478" s="287" t="s">
        <v>1602</v>
      </c>
      <c r="B478" s="288" t="s">
        <v>2112</v>
      </c>
      <c r="C478" s="289"/>
      <c r="D478" s="290"/>
      <c r="E478" s="290"/>
      <c r="F478" s="290"/>
      <c r="G478" s="290"/>
      <c r="H478" s="355"/>
      <c r="I478" s="460"/>
      <c r="J478" s="318"/>
      <c r="K478" s="460"/>
    </row>
    <row r="479" spans="1:11" x14ac:dyDescent="0.25">
      <c r="A479" s="295">
        <v>17</v>
      </c>
      <c r="B479" s="302"/>
      <c r="C479" s="297" t="s">
        <v>2113</v>
      </c>
      <c r="D479" s="298"/>
      <c r="E479" s="298" t="s">
        <v>28</v>
      </c>
      <c r="F479" s="298" t="s">
        <v>1716</v>
      </c>
      <c r="G479" s="298">
        <v>7</v>
      </c>
      <c r="H479" s="298"/>
      <c r="I479" s="460">
        <f t="shared" si="38"/>
        <v>1.7283950617283952E-2</v>
      </c>
      <c r="J479" s="318">
        <v>5</v>
      </c>
      <c r="K479" s="460">
        <f t="shared" si="37"/>
        <v>3.4567901234567903E-3</v>
      </c>
    </row>
    <row r="480" spans="1:11" x14ac:dyDescent="0.25">
      <c r="A480" s="295">
        <v>18</v>
      </c>
      <c r="B480" s="302"/>
      <c r="C480" s="297" t="s">
        <v>1216</v>
      </c>
      <c r="D480" s="298"/>
      <c r="E480" s="298" t="s">
        <v>28</v>
      </c>
      <c r="F480" s="298" t="s">
        <v>1716</v>
      </c>
      <c r="G480" s="298">
        <v>7</v>
      </c>
      <c r="H480" s="298"/>
      <c r="I480" s="460">
        <f t="shared" si="38"/>
        <v>1.7283950617283952E-2</v>
      </c>
      <c r="J480" s="318">
        <v>5</v>
      </c>
      <c r="K480" s="460">
        <f t="shared" si="37"/>
        <v>3.4567901234567903E-3</v>
      </c>
    </row>
    <row r="481" spans="1:11" x14ac:dyDescent="0.25">
      <c r="A481" s="295">
        <v>19</v>
      </c>
      <c r="B481" s="302"/>
      <c r="C481" s="297" t="s">
        <v>2114</v>
      </c>
      <c r="D481" s="298"/>
      <c r="E481" s="298" t="s">
        <v>28</v>
      </c>
      <c r="F481" s="298" t="s">
        <v>1716</v>
      </c>
      <c r="G481" s="298">
        <v>7</v>
      </c>
      <c r="H481" s="298"/>
      <c r="I481" s="460">
        <f t="shared" si="38"/>
        <v>1.7283950617283952E-2</v>
      </c>
      <c r="J481" s="318">
        <v>5</v>
      </c>
      <c r="K481" s="460">
        <f t="shared" si="37"/>
        <v>3.4567901234567903E-3</v>
      </c>
    </row>
    <row r="482" spans="1:11" x14ac:dyDescent="0.25">
      <c r="A482" s="295">
        <v>20</v>
      </c>
      <c r="B482" s="302"/>
      <c r="C482" s="297" t="s">
        <v>2115</v>
      </c>
      <c r="D482" s="298"/>
      <c r="E482" s="298" t="s">
        <v>28</v>
      </c>
      <c r="F482" s="298" t="s">
        <v>1716</v>
      </c>
      <c r="G482" s="298">
        <v>7</v>
      </c>
      <c r="H482" s="298"/>
      <c r="I482" s="460">
        <f t="shared" si="38"/>
        <v>1.7283950617283952E-2</v>
      </c>
      <c r="J482" s="318">
        <v>5</v>
      </c>
      <c r="K482" s="460">
        <f t="shared" si="37"/>
        <v>3.4567901234567903E-3</v>
      </c>
    </row>
    <row r="483" spans="1:11" x14ac:dyDescent="0.25">
      <c r="A483" s="295">
        <v>21</v>
      </c>
      <c r="B483" s="302"/>
      <c r="C483" s="297" t="s">
        <v>1190</v>
      </c>
      <c r="D483" s="298"/>
      <c r="E483" s="298" t="s">
        <v>28</v>
      </c>
      <c r="F483" s="298" t="s">
        <v>1499</v>
      </c>
      <c r="G483" s="298">
        <v>7</v>
      </c>
      <c r="H483" s="298"/>
      <c r="I483" s="460">
        <f t="shared" si="38"/>
        <v>1.7283950617283952E-2</v>
      </c>
      <c r="J483" s="318">
        <v>5</v>
      </c>
      <c r="K483" s="460">
        <f t="shared" si="37"/>
        <v>3.4567901234567903E-3</v>
      </c>
    </row>
    <row r="484" spans="1:11" x14ac:dyDescent="0.25">
      <c r="A484" s="295">
        <v>22</v>
      </c>
      <c r="B484" s="302"/>
      <c r="C484" s="297" t="s">
        <v>2116</v>
      </c>
      <c r="D484" s="299"/>
      <c r="E484" s="298" t="s">
        <v>28</v>
      </c>
      <c r="F484" s="298" t="s">
        <v>1499</v>
      </c>
      <c r="G484" s="298">
        <v>50</v>
      </c>
      <c r="H484" s="298"/>
      <c r="I484" s="460">
        <f t="shared" si="38"/>
        <v>0.12345679012345678</v>
      </c>
      <c r="J484" s="318">
        <v>5</v>
      </c>
      <c r="K484" s="460">
        <f t="shared" si="37"/>
        <v>2.4691358024691357E-2</v>
      </c>
    </row>
    <row r="485" spans="1:11" x14ac:dyDescent="0.25">
      <c r="A485" s="295">
        <v>23</v>
      </c>
      <c r="B485" s="302"/>
      <c r="C485" s="297" t="s">
        <v>2117</v>
      </c>
      <c r="D485" s="299"/>
      <c r="E485" s="298" t="s">
        <v>28</v>
      </c>
      <c r="F485" s="298" t="s">
        <v>1499</v>
      </c>
      <c r="G485" s="298">
        <v>20</v>
      </c>
      <c r="H485" s="298"/>
      <c r="I485" s="460">
        <f t="shared" si="38"/>
        <v>4.938271604938272E-2</v>
      </c>
      <c r="J485" s="318">
        <v>5</v>
      </c>
      <c r="K485" s="460">
        <f t="shared" si="37"/>
        <v>9.8765432098765447E-3</v>
      </c>
    </row>
    <row r="486" spans="1:11" x14ac:dyDescent="0.25">
      <c r="A486" s="295">
        <v>24</v>
      </c>
      <c r="B486" s="303"/>
      <c r="C486" s="293" t="s">
        <v>2118</v>
      </c>
      <c r="D486" s="354"/>
      <c r="E486" s="294" t="s">
        <v>28</v>
      </c>
      <c r="F486" s="294" t="s">
        <v>8</v>
      </c>
      <c r="G486" s="294">
        <v>25</v>
      </c>
      <c r="H486" s="294"/>
      <c r="I486" s="460">
        <f t="shared" si="38"/>
        <v>6.1728395061728392E-2</v>
      </c>
      <c r="J486" s="318">
        <v>5</v>
      </c>
      <c r="K486" s="460">
        <f t="shared" si="37"/>
        <v>1.2345679012345678E-2</v>
      </c>
    </row>
    <row r="487" spans="1:11" x14ac:dyDescent="0.25">
      <c r="A487" s="295">
        <v>25</v>
      </c>
      <c r="B487" s="303"/>
      <c r="C487" s="293" t="s">
        <v>2119</v>
      </c>
      <c r="D487" s="354"/>
      <c r="E487" s="294" t="s">
        <v>28</v>
      </c>
      <c r="F487" s="294" t="s">
        <v>2120</v>
      </c>
      <c r="G487" s="294">
        <v>20</v>
      </c>
      <c r="H487" s="294"/>
      <c r="I487" s="460">
        <f t="shared" si="38"/>
        <v>4.938271604938272E-2</v>
      </c>
      <c r="J487" s="318">
        <v>5</v>
      </c>
      <c r="K487" s="460">
        <f t="shared" si="37"/>
        <v>9.8765432098765447E-3</v>
      </c>
    </row>
    <row r="488" spans="1:11" x14ac:dyDescent="0.25">
      <c r="A488" s="295">
        <v>26</v>
      </c>
      <c r="B488" s="302"/>
      <c r="C488" s="297" t="s">
        <v>2121</v>
      </c>
      <c r="D488" s="299"/>
      <c r="E488" s="298" t="s">
        <v>28</v>
      </c>
      <c r="F488" s="298" t="s">
        <v>2120</v>
      </c>
      <c r="G488" s="298">
        <v>20</v>
      </c>
      <c r="H488" s="298"/>
      <c r="I488" s="460">
        <f t="shared" si="38"/>
        <v>4.938271604938272E-2</v>
      </c>
      <c r="J488" s="318">
        <v>5</v>
      </c>
      <c r="K488" s="460">
        <f t="shared" si="37"/>
        <v>9.8765432098765447E-3</v>
      </c>
    </row>
    <row r="489" spans="1:11" x14ac:dyDescent="0.25">
      <c r="A489" s="295">
        <v>27</v>
      </c>
      <c r="B489" s="303"/>
      <c r="C489" s="293" t="s">
        <v>2122</v>
      </c>
      <c r="D489" s="354"/>
      <c r="E489" s="294" t="s">
        <v>28</v>
      </c>
      <c r="F489" s="294" t="s">
        <v>13</v>
      </c>
      <c r="G489" s="294">
        <v>10</v>
      </c>
      <c r="H489" s="294"/>
      <c r="I489" s="460">
        <f t="shared" si="38"/>
        <v>2.469135802469136E-2</v>
      </c>
      <c r="J489" s="318">
        <v>5</v>
      </c>
      <c r="K489" s="460">
        <f t="shared" si="37"/>
        <v>4.9382716049382724E-3</v>
      </c>
    </row>
    <row r="490" spans="1:11" x14ac:dyDescent="0.25">
      <c r="A490" s="295">
        <v>28</v>
      </c>
      <c r="B490" s="302"/>
      <c r="C490" s="297" t="s">
        <v>2123</v>
      </c>
      <c r="D490" s="299"/>
      <c r="E490" s="298" t="s">
        <v>28</v>
      </c>
      <c r="F490" s="298" t="s">
        <v>1716</v>
      </c>
      <c r="G490" s="298">
        <v>7</v>
      </c>
      <c r="H490" s="298"/>
      <c r="I490" s="460">
        <f t="shared" si="38"/>
        <v>1.7283950617283952E-2</v>
      </c>
      <c r="J490" s="318">
        <v>5</v>
      </c>
      <c r="K490" s="460">
        <f t="shared" si="37"/>
        <v>3.4567901234567903E-3</v>
      </c>
    </row>
    <row r="491" spans="1:11" x14ac:dyDescent="0.25">
      <c r="A491" s="295">
        <v>29</v>
      </c>
      <c r="B491" s="302"/>
      <c r="C491" s="297" t="s">
        <v>2124</v>
      </c>
      <c r="D491" s="299"/>
      <c r="E491" s="298" t="s">
        <v>28</v>
      </c>
      <c r="F491" s="298" t="s">
        <v>1716</v>
      </c>
      <c r="G491" s="298">
        <v>7</v>
      </c>
      <c r="H491" s="298"/>
      <c r="I491" s="460">
        <f t="shared" si="38"/>
        <v>1.7283950617283952E-2</v>
      </c>
      <c r="J491" s="318">
        <v>5</v>
      </c>
      <c r="K491" s="460">
        <f t="shared" si="37"/>
        <v>3.4567901234567903E-3</v>
      </c>
    </row>
    <row r="492" spans="1:11" x14ac:dyDescent="0.25">
      <c r="A492" s="295">
        <v>30</v>
      </c>
      <c r="B492" s="302"/>
      <c r="C492" s="297" t="s">
        <v>2125</v>
      </c>
      <c r="D492" s="299"/>
      <c r="E492" s="298" t="s">
        <v>28</v>
      </c>
      <c r="F492" s="298" t="s">
        <v>1716</v>
      </c>
      <c r="G492" s="298">
        <v>7</v>
      </c>
      <c r="H492" s="298"/>
      <c r="I492" s="460">
        <f t="shared" si="38"/>
        <v>1.7283950617283952E-2</v>
      </c>
      <c r="J492" s="318">
        <v>5</v>
      </c>
      <c r="K492" s="460">
        <f t="shared" si="37"/>
        <v>3.4567901234567903E-3</v>
      </c>
    </row>
    <row r="493" spans="1:11" x14ac:dyDescent="0.25">
      <c r="A493" s="295">
        <v>31</v>
      </c>
      <c r="B493" s="292"/>
      <c r="C493" s="293" t="s">
        <v>2126</v>
      </c>
      <c r="D493" s="294"/>
      <c r="E493" s="294" t="s">
        <v>28</v>
      </c>
      <c r="F493" s="294" t="s">
        <v>1716</v>
      </c>
      <c r="G493" s="294">
        <v>7</v>
      </c>
      <c r="H493" s="294"/>
      <c r="I493" s="460">
        <f t="shared" si="38"/>
        <v>1.7283950617283952E-2</v>
      </c>
      <c r="J493" s="318">
        <v>5</v>
      </c>
      <c r="K493" s="460">
        <f t="shared" si="37"/>
        <v>3.4567901234567903E-3</v>
      </c>
    </row>
    <row r="494" spans="1:11" x14ac:dyDescent="0.25">
      <c r="A494" s="295">
        <v>32</v>
      </c>
      <c r="B494" s="302"/>
      <c r="C494" s="297" t="s">
        <v>2127</v>
      </c>
      <c r="D494" s="299"/>
      <c r="E494" s="298" t="s">
        <v>28</v>
      </c>
      <c r="F494" s="298" t="s">
        <v>1499</v>
      </c>
      <c r="G494" s="298">
        <v>7</v>
      </c>
      <c r="H494" s="298"/>
      <c r="I494" s="460">
        <f t="shared" si="38"/>
        <v>1.7283950617283952E-2</v>
      </c>
      <c r="J494" s="318">
        <v>5</v>
      </c>
      <c r="K494" s="460">
        <f t="shared" si="37"/>
        <v>3.4567901234567903E-3</v>
      </c>
    </row>
    <row r="495" spans="1:11" x14ac:dyDescent="0.25">
      <c r="A495" s="295">
        <v>33</v>
      </c>
      <c r="B495" s="302"/>
      <c r="C495" s="297" t="s">
        <v>2128</v>
      </c>
      <c r="D495" s="299"/>
      <c r="E495" s="298" t="s">
        <v>28</v>
      </c>
      <c r="F495" s="298" t="s">
        <v>1499</v>
      </c>
      <c r="G495" s="298">
        <v>10</v>
      </c>
      <c r="H495" s="298"/>
      <c r="I495" s="460">
        <f t="shared" si="38"/>
        <v>2.469135802469136E-2</v>
      </c>
      <c r="J495" s="318">
        <v>5</v>
      </c>
      <c r="K495" s="460">
        <f t="shared" si="37"/>
        <v>4.9382716049382724E-3</v>
      </c>
    </row>
    <row r="496" spans="1:11" x14ac:dyDescent="0.25">
      <c r="A496" s="295">
        <v>34</v>
      </c>
      <c r="B496" s="302"/>
      <c r="C496" s="304" t="s">
        <v>2129</v>
      </c>
      <c r="D496" s="299"/>
      <c r="E496" s="298" t="s">
        <v>28</v>
      </c>
      <c r="F496" s="298" t="s">
        <v>1499</v>
      </c>
      <c r="G496" s="298">
        <v>7</v>
      </c>
      <c r="H496" s="298"/>
      <c r="I496" s="460">
        <f t="shared" si="38"/>
        <v>1.7283950617283952E-2</v>
      </c>
      <c r="J496" s="318">
        <v>5</v>
      </c>
      <c r="K496" s="460">
        <f t="shared" si="37"/>
        <v>3.4567901234567903E-3</v>
      </c>
    </row>
    <row r="497" spans="1:11" x14ac:dyDescent="0.25">
      <c r="A497" s="295">
        <v>35</v>
      </c>
      <c r="B497" s="302"/>
      <c r="C497" s="304" t="s">
        <v>2130</v>
      </c>
      <c r="D497" s="299"/>
      <c r="E497" s="298" t="s">
        <v>28</v>
      </c>
      <c r="F497" s="298" t="s">
        <v>1499</v>
      </c>
      <c r="G497" s="298">
        <v>7</v>
      </c>
      <c r="H497" s="298"/>
      <c r="I497" s="460">
        <f t="shared" si="38"/>
        <v>1.7283950617283952E-2</v>
      </c>
      <c r="J497" s="318">
        <v>5</v>
      </c>
      <c r="K497" s="460">
        <f t="shared" si="37"/>
        <v>3.4567901234567903E-3</v>
      </c>
    </row>
    <row r="498" spans="1:11" x14ac:dyDescent="0.25">
      <c r="A498" s="295">
        <v>36</v>
      </c>
      <c r="B498" s="302"/>
      <c r="C498" s="297" t="s">
        <v>1201</v>
      </c>
      <c r="D498" s="299"/>
      <c r="E498" s="298" t="s">
        <v>28</v>
      </c>
      <c r="F498" s="298" t="s">
        <v>1499</v>
      </c>
      <c r="G498" s="298">
        <v>7</v>
      </c>
      <c r="H498" s="298"/>
      <c r="I498" s="460">
        <f t="shared" si="38"/>
        <v>1.7283950617283952E-2</v>
      </c>
      <c r="J498" s="318">
        <v>5</v>
      </c>
      <c r="K498" s="460">
        <f t="shared" si="37"/>
        <v>3.4567901234567903E-3</v>
      </c>
    </row>
    <row r="499" spans="1:11" x14ac:dyDescent="0.25">
      <c r="A499" s="295">
        <v>37</v>
      </c>
      <c r="B499" s="302"/>
      <c r="C499" s="297" t="s">
        <v>2131</v>
      </c>
      <c r="D499" s="299"/>
      <c r="E499" s="298" t="s">
        <v>28</v>
      </c>
      <c r="F499" s="298" t="s">
        <v>1499</v>
      </c>
      <c r="G499" s="298">
        <v>7</v>
      </c>
      <c r="H499" s="298"/>
      <c r="I499" s="460">
        <f t="shared" si="38"/>
        <v>1.7283950617283952E-2</v>
      </c>
      <c r="J499" s="318">
        <v>5</v>
      </c>
      <c r="K499" s="460">
        <f t="shared" si="37"/>
        <v>3.4567901234567903E-3</v>
      </c>
    </row>
    <row r="500" spans="1:11" x14ac:dyDescent="0.25">
      <c r="A500" s="295">
        <v>38</v>
      </c>
      <c r="B500" s="302"/>
      <c r="C500" s="297" t="s">
        <v>2132</v>
      </c>
      <c r="D500" s="299"/>
      <c r="E500" s="298" t="s">
        <v>28</v>
      </c>
      <c r="F500" s="298" t="s">
        <v>1499</v>
      </c>
      <c r="G500" s="298">
        <v>7</v>
      </c>
      <c r="H500" s="298"/>
      <c r="I500" s="460">
        <f t="shared" si="38"/>
        <v>1.7283950617283952E-2</v>
      </c>
      <c r="J500" s="318">
        <v>5</v>
      </c>
      <c r="K500" s="460">
        <f t="shared" si="37"/>
        <v>3.4567901234567903E-3</v>
      </c>
    </row>
    <row r="501" spans="1:11" x14ac:dyDescent="0.25">
      <c r="A501" s="295">
        <v>39</v>
      </c>
      <c r="B501" s="302"/>
      <c r="C501" s="297" t="s">
        <v>2133</v>
      </c>
      <c r="D501" s="298" t="s">
        <v>2134</v>
      </c>
      <c r="E501" s="299"/>
      <c r="F501" s="298" t="s">
        <v>1499</v>
      </c>
      <c r="G501" s="298">
        <v>2</v>
      </c>
      <c r="H501" s="298"/>
      <c r="I501" s="460">
        <f t="shared" si="38"/>
        <v>4.9382716049382715E-3</v>
      </c>
      <c r="J501" s="318">
        <v>5</v>
      </c>
      <c r="K501" s="460">
        <f t="shared" si="37"/>
        <v>9.8765432098765434E-4</v>
      </c>
    </row>
    <row r="502" spans="1:11" x14ac:dyDescent="0.25">
      <c r="A502" s="295">
        <v>40</v>
      </c>
      <c r="B502" s="303"/>
      <c r="C502" s="293" t="s">
        <v>2135</v>
      </c>
      <c r="D502" s="354"/>
      <c r="E502" s="294" t="s">
        <v>28</v>
      </c>
      <c r="F502" s="294" t="s">
        <v>13</v>
      </c>
      <c r="G502" s="294">
        <v>7</v>
      </c>
      <c r="H502" s="294"/>
      <c r="I502" s="460">
        <f t="shared" si="38"/>
        <v>1.7283950617283952E-2</v>
      </c>
      <c r="J502" s="318">
        <v>5</v>
      </c>
      <c r="K502" s="460">
        <f t="shared" si="37"/>
        <v>3.4567901234567903E-3</v>
      </c>
    </row>
    <row r="503" spans="1:11" x14ac:dyDescent="0.25">
      <c r="A503" s="295">
        <v>41</v>
      </c>
      <c r="B503" s="302"/>
      <c r="C503" s="297" t="s">
        <v>2136</v>
      </c>
      <c r="D503" s="299"/>
      <c r="E503" s="298" t="s">
        <v>28</v>
      </c>
      <c r="F503" s="298" t="s">
        <v>2120</v>
      </c>
      <c r="G503" s="298">
        <v>7</v>
      </c>
      <c r="H503" s="298"/>
      <c r="I503" s="460">
        <f t="shared" si="38"/>
        <v>1.7283950617283952E-2</v>
      </c>
      <c r="J503" s="318">
        <v>5</v>
      </c>
      <c r="K503" s="460">
        <f t="shared" si="37"/>
        <v>3.4567901234567903E-3</v>
      </c>
    </row>
    <row r="504" spans="1:11" x14ac:dyDescent="0.25">
      <c r="A504" s="295">
        <v>42</v>
      </c>
      <c r="B504" s="302"/>
      <c r="C504" s="297" t="s">
        <v>2137</v>
      </c>
      <c r="D504" s="299"/>
      <c r="E504" s="298" t="s">
        <v>28</v>
      </c>
      <c r="F504" s="298" t="s">
        <v>2120</v>
      </c>
      <c r="G504" s="298">
        <v>7</v>
      </c>
      <c r="H504" s="298"/>
      <c r="I504" s="460">
        <f t="shared" si="38"/>
        <v>1.7283950617283952E-2</v>
      </c>
      <c r="J504" s="318">
        <v>5</v>
      </c>
      <c r="K504" s="460">
        <f t="shared" si="37"/>
        <v>3.4567901234567903E-3</v>
      </c>
    </row>
    <row r="505" spans="1:11" x14ac:dyDescent="0.25">
      <c r="A505" s="295">
        <v>43</v>
      </c>
      <c r="B505" s="303"/>
      <c r="C505" s="293" t="s">
        <v>2138</v>
      </c>
      <c r="D505" s="354"/>
      <c r="E505" s="294" t="s">
        <v>28</v>
      </c>
      <c r="F505" s="294" t="s">
        <v>13</v>
      </c>
      <c r="G505" s="294">
        <v>7</v>
      </c>
      <c r="H505" s="294"/>
      <c r="I505" s="460">
        <f t="shared" si="38"/>
        <v>1.7283950617283952E-2</v>
      </c>
      <c r="J505" s="318">
        <v>5</v>
      </c>
      <c r="K505" s="460">
        <f t="shared" si="37"/>
        <v>3.4567901234567903E-3</v>
      </c>
    </row>
    <row r="506" spans="1:11" x14ac:dyDescent="0.25">
      <c r="A506" s="295">
        <v>44</v>
      </c>
      <c r="B506" s="303"/>
      <c r="C506" s="293" t="s">
        <v>2139</v>
      </c>
      <c r="D506" s="354"/>
      <c r="E506" s="354"/>
      <c r="F506" s="294" t="s">
        <v>13</v>
      </c>
      <c r="G506" s="294">
        <v>7</v>
      </c>
      <c r="H506" s="294"/>
      <c r="I506" s="460">
        <f t="shared" si="38"/>
        <v>1.7283950617283952E-2</v>
      </c>
      <c r="J506" s="318">
        <v>5</v>
      </c>
      <c r="K506" s="460">
        <f t="shared" si="37"/>
        <v>3.4567901234567903E-3</v>
      </c>
    </row>
    <row r="507" spans="1:11" x14ac:dyDescent="0.25">
      <c r="A507" s="295">
        <v>45</v>
      </c>
      <c r="B507" s="302"/>
      <c r="C507" s="297" t="s">
        <v>2140</v>
      </c>
      <c r="D507" s="299"/>
      <c r="E507" s="298" t="s">
        <v>28</v>
      </c>
      <c r="F507" s="298" t="s">
        <v>2141</v>
      </c>
      <c r="G507" s="298">
        <v>5</v>
      </c>
      <c r="H507" s="298"/>
      <c r="I507" s="460">
        <f t="shared" si="38"/>
        <v>1.234567901234568E-2</v>
      </c>
      <c r="J507" s="318">
        <v>5</v>
      </c>
      <c r="K507" s="460">
        <f t="shared" si="37"/>
        <v>2.4691358024691362E-3</v>
      </c>
    </row>
    <row r="508" spans="1:11" x14ac:dyDescent="0.25">
      <c r="A508" s="295">
        <v>46</v>
      </c>
      <c r="B508" s="302"/>
      <c r="C508" s="297" t="s">
        <v>2142</v>
      </c>
      <c r="D508" s="299"/>
      <c r="E508" s="298" t="s">
        <v>28</v>
      </c>
      <c r="F508" s="298" t="s">
        <v>1499</v>
      </c>
      <c r="G508" s="298">
        <v>7</v>
      </c>
      <c r="H508" s="298"/>
      <c r="I508" s="460">
        <f t="shared" si="38"/>
        <v>1.7283950617283952E-2</v>
      </c>
      <c r="J508" s="318">
        <v>5</v>
      </c>
      <c r="K508" s="460">
        <f t="shared" si="37"/>
        <v>3.4567901234567903E-3</v>
      </c>
    </row>
    <row r="509" spans="1:11" x14ac:dyDescent="0.25">
      <c r="A509" s="295">
        <v>47</v>
      </c>
      <c r="B509" s="302"/>
      <c r="C509" s="297" t="s">
        <v>2143</v>
      </c>
      <c r="D509" s="299"/>
      <c r="E509" s="298" t="s">
        <v>28</v>
      </c>
      <c r="F509" s="298" t="s">
        <v>1499</v>
      </c>
      <c r="G509" s="298">
        <v>7</v>
      </c>
      <c r="H509" s="298"/>
      <c r="I509" s="460">
        <f t="shared" si="38"/>
        <v>1.7283950617283952E-2</v>
      </c>
      <c r="J509" s="318">
        <v>5</v>
      </c>
      <c r="K509" s="460">
        <f t="shared" si="37"/>
        <v>3.4567901234567903E-3</v>
      </c>
    </row>
    <row r="510" spans="1:11" x14ac:dyDescent="0.25">
      <c r="A510" s="295">
        <v>48</v>
      </c>
      <c r="B510" s="302"/>
      <c r="C510" s="297" t="s">
        <v>2144</v>
      </c>
      <c r="D510" s="299"/>
      <c r="E510" s="298" t="s">
        <v>28</v>
      </c>
      <c r="F510" s="298" t="s">
        <v>1499</v>
      </c>
      <c r="G510" s="298">
        <v>7</v>
      </c>
      <c r="H510" s="298"/>
      <c r="I510" s="460">
        <f t="shared" si="38"/>
        <v>1.7283950617283952E-2</v>
      </c>
      <c r="J510" s="318">
        <v>5</v>
      </c>
      <c r="K510" s="460">
        <f t="shared" si="37"/>
        <v>3.4567901234567903E-3</v>
      </c>
    </row>
    <row r="511" spans="1:11" x14ac:dyDescent="0.25">
      <c r="A511" s="295">
        <v>49</v>
      </c>
      <c r="B511" s="303"/>
      <c r="C511" s="293" t="s">
        <v>2145</v>
      </c>
      <c r="D511" s="354"/>
      <c r="E511" s="294" t="s">
        <v>28</v>
      </c>
      <c r="F511" s="294" t="s">
        <v>1499</v>
      </c>
      <c r="G511" s="294">
        <v>14</v>
      </c>
      <c r="H511" s="294"/>
      <c r="I511" s="460">
        <f t="shared" si="38"/>
        <v>3.4567901234567905E-2</v>
      </c>
      <c r="J511" s="318">
        <v>5</v>
      </c>
      <c r="K511" s="460">
        <f t="shared" si="37"/>
        <v>6.9135802469135806E-3</v>
      </c>
    </row>
    <row r="512" spans="1:11" x14ac:dyDescent="0.25">
      <c r="A512" s="295">
        <v>50</v>
      </c>
      <c r="B512" s="302"/>
      <c r="C512" s="297" t="s">
        <v>2146</v>
      </c>
      <c r="D512" s="299"/>
      <c r="E512" s="298" t="s">
        <v>28</v>
      </c>
      <c r="F512" s="298" t="s">
        <v>1499</v>
      </c>
      <c r="G512" s="298">
        <v>14</v>
      </c>
      <c r="H512" s="298"/>
      <c r="I512" s="460">
        <f t="shared" si="38"/>
        <v>3.4567901234567905E-2</v>
      </c>
      <c r="J512" s="318">
        <v>5</v>
      </c>
      <c r="K512" s="460">
        <f t="shared" si="37"/>
        <v>6.9135802469135806E-3</v>
      </c>
    </row>
    <row r="513" spans="1:11" x14ac:dyDescent="0.25">
      <c r="A513" s="295">
        <v>51</v>
      </c>
      <c r="B513" s="302"/>
      <c r="C513" s="297" t="s">
        <v>2147</v>
      </c>
      <c r="D513" s="299"/>
      <c r="E513" s="298" t="s">
        <v>28</v>
      </c>
      <c r="F513" s="298" t="s">
        <v>1499</v>
      </c>
      <c r="G513" s="298">
        <v>7</v>
      </c>
      <c r="H513" s="298"/>
      <c r="I513" s="460">
        <f t="shared" si="38"/>
        <v>1.7283950617283952E-2</v>
      </c>
      <c r="J513" s="318">
        <v>5</v>
      </c>
      <c r="K513" s="460">
        <f t="shared" si="37"/>
        <v>3.4567901234567903E-3</v>
      </c>
    </row>
    <row r="514" spans="1:11" x14ac:dyDescent="0.25">
      <c r="A514" s="295">
        <v>52</v>
      </c>
      <c r="B514" s="302"/>
      <c r="C514" s="297" t="s">
        <v>2148</v>
      </c>
      <c r="D514" s="299"/>
      <c r="E514" s="298" t="s">
        <v>28</v>
      </c>
      <c r="F514" s="298" t="s">
        <v>1499</v>
      </c>
      <c r="G514" s="298">
        <v>7</v>
      </c>
      <c r="H514" s="298"/>
      <c r="I514" s="460">
        <f t="shared" si="38"/>
        <v>1.7283950617283952E-2</v>
      </c>
      <c r="J514" s="318">
        <v>5</v>
      </c>
      <c r="K514" s="460">
        <f t="shared" si="37"/>
        <v>3.4567901234567903E-3</v>
      </c>
    </row>
    <row r="515" spans="1:11" x14ac:dyDescent="0.25">
      <c r="A515" s="295">
        <v>53</v>
      </c>
      <c r="B515" s="303"/>
      <c r="C515" s="293" t="s">
        <v>1174</v>
      </c>
      <c r="D515" s="354"/>
      <c r="E515" s="294" t="s">
        <v>28</v>
      </c>
      <c r="F515" s="294" t="s">
        <v>13</v>
      </c>
      <c r="G515" s="294">
        <v>7</v>
      </c>
      <c r="H515" s="294"/>
      <c r="I515" s="460">
        <f t="shared" si="38"/>
        <v>1.7283950617283952E-2</v>
      </c>
      <c r="J515" s="318">
        <v>5</v>
      </c>
      <c r="K515" s="460">
        <f t="shared" si="37"/>
        <v>3.4567901234567903E-3</v>
      </c>
    </row>
    <row r="516" spans="1:11" x14ac:dyDescent="0.25">
      <c r="A516" s="295">
        <v>54</v>
      </c>
      <c r="B516" s="302"/>
      <c r="C516" s="297" t="s">
        <v>1200</v>
      </c>
      <c r="D516" s="299"/>
      <c r="E516" s="298" t="s">
        <v>28</v>
      </c>
      <c r="F516" s="298" t="s">
        <v>1499</v>
      </c>
      <c r="G516" s="298">
        <v>14</v>
      </c>
      <c r="H516" s="298"/>
      <c r="I516" s="460">
        <f t="shared" si="38"/>
        <v>3.4567901234567905E-2</v>
      </c>
      <c r="J516" s="318">
        <v>5</v>
      </c>
      <c r="K516" s="460">
        <f t="shared" si="37"/>
        <v>6.9135802469135806E-3</v>
      </c>
    </row>
    <row r="517" spans="1:11" x14ac:dyDescent="0.25">
      <c r="A517" s="295">
        <v>55</v>
      </c>
      <c r="B517" s="303"/>
      <c r="C517" s="293" t="s">
        <v>1208</v>
      </c>
      <c r="D517" s="294" t="s">
        <v>28</v>
      </c>
      <c r="E517" s="294"/>
      <c r="F517" s="294" t="s">
        <v>65</v>
      </c>
      <c r="G517" s="294">
        <v>2</v>
      </c>
      <c r="H517" s="294"/>
      <c r="I517" s="460">
        <f t="shared" si="38"/>
        <v>4.9382716049382715E-3</v>
      </c>
      <c r="J517" s="318">
        <v>5</v>
      </c>
      <c r="K517" s="460">
        <f t="shared" si="37"/>
        <v>9.8765432098765434E-4</v>
      </c>
    </row>
    <row r="518" spans="1:11" x14ac:dyDescent="0.25">
      <c r="A518" s="295">
        <v>56</v>
      </c>
      <c r="B518" s="296"/>
      <c r="C518" s="297" t="s">
        <v>2149</v>
      </c>
      <c r="D518" s="298"/>
      <c r="E518" s="298" t="s">
        <v>28</v>
      </c>
      <c r="F518" s="298" t="s">
        <v>1499</v>
      </c>
      <c r="G518" s="298">
        <v>7</v>
      </c>
      <c r="H518" s="298"/>
      <c r="I518" s="460">
        <f t="shared" si="38"/>
        <v>1.7283950617283952E-2</v>
      </c>
      <c r="J518" s="318">
        <v>5</v>
      </c>
      <c r="K518" s="460">
        <f t="shared" si="37"/>
        <v>3.4567901234567903E-3</v>
      </c>
    </row>
    <row r="519" spans="1:11" x14ac:dyDescent="0.25">
      <c r="A519" s="295">
        <v>57</v>
      </c>
      <c r="B519" s="296"/>
      <c r="C519" s="297" t="s">
        <v>2150</v>
      </c>
      <c r="D519" s="298"/>
      <c r="E519" s="298" t="s">
        <v>28</v>
      </c>
      <c r="F519" s="298" t="s">
        <v>1499</v>
      </c>
      <c r="G519" s="298">
        <v>7</v>
      </c>
      <c r="H519" s="298"/>
      <c r="I519" s="460">
        <f t="shared" si="38"/>
        <v>1.7283950617283952E-2</v>
      </c>
      <c r="J519" s="318">
        <v>5</v>
      </c>
      <c r="K519" s="460">
        <f t="shared" si="37"/>
        <v>3.4567901234567903E-3</v>
      </c>
    </row>
    <row r="520" spans="1:11" x14ac:dyDescent="0.25">
      <c r="A520" s="295">
        <v>58</v>
      </c>
      <c r="B520" s="296"/>
      <c r="C520" s="297" t="s">
        <v>2151</v>
      </c>
      <c r="D520" s="298"/>
      <c r="E520" s="298" t="s">
        <v>28</v>
      </c>
      <c r="F520" s="298" t="s">
        <v>2152</v>
      </c>
      <c r="G520" s="298">
        <v>2</v>
      </c>
      <c r="H520" s="298"/>
      <c r="I520" s="460">
        <f t="shared" si="38"/>
        <v>4.9382716049382715E-3</v>
      </c>
      <c r="J520" s="318">
        <v>1</v>
      </c>
      <c r="K520" s="460">
        <f t="shared" ref="K520:K583" si="39">I520/J520</f>
        <v>4.9382716049382715E-3</v>
      </c>
    </row>
    <row r="521" spans="1:11" x14ac:dyDescent="0.25">
      <c r="A521" s="295">
        <v>59</v>
      </c>
      <c r="B521" s="296"/>
      <c r="C521" s="297" t="s">
        <v>2153</v>
      </c>
      <c r="D521" s="298"/>
      <c r="E521" s="298" t="s">
        <v>28</v>
      </c>
      <c r="F521" s="298" t="s">
        <v>2152</v>
      </c>
      <c r="G521" s="298">
        <v>2</v>
      </c>
      <c r="H521" s="298" t="s">
        <v>336</v>
      </c>
      <c r="I521" s="460">
        <f t="shared" ref="I521:I584" si="40">G521/9/45</f>
        <v>4.9382716049382715E-3</v>
      </c>
      <c r="J521" s="318">
        <v>1</v>
      </c>
      <c r="K521" s="460">
        <f t="shared" si="39"/>
        <v>4.9382716049382715E-3</v>
      </c>
    </row>
    <row r="522" spans="1:11" x14ac:dyDescent="0.25">
      <c r="A522" s="295">
        <v>60</v>
      </c>
      <c r="B522" s="296"/>
      <c r="C522" s="297" t="s">
        <v>2154</v>
      </c>
      <c r="D522" s="298"/>
      <c r="E522" s="298" t="s">
        <v>28</v>
      </c>
      <c r="F522" s="298" t="s">
        <v>2155</v>
      </c>
      <c r="G522" s="298">
        <v>2</v>
      </c>
      <c r="H522" s="298"/>
      <c r="I522" s="460">
        <f t="shared" si="40"/>
        <v>4.9382716049382715E-3</v>
      </c>
      <c r="J522" s="318">
        <v>1</v>
      </c>
      <c r="K522" s="460">
        <f t="shared" si="39"/>
        <v>4.9382716049382715E-3</v>
      </c>
    </row>
    <row r="523" spans="1:11" x14ac:dyDescent="0.25">
      <c r="A523" s="295">
        <v>61</v>
      </c>
      <c r="B523" s="296"/>
      <c r="C523" s="297" t="s">
        <v>2156</v>
      </c>
      <c r="D523" s="298"/>
      <c r="E523" s="298" t="s">
        <v>28</v>
      </c>
      <c r="F523" s="298" t="s">
        <v>100</v>
      </c>
      <c r="G523" s="298">
        <v>7</v>
      </c>
      <c r="H523" s="298"/>
      <c r="I523" s="460">
        <f t="shared" si="40"/>
        <v>1.7283950617283952E-2</v>
      </c>
      <c r="J523" s="318">
        <v>1</v>
      </c>
      <c r="K523" s="460">
        <f t="shared" si="39"/>
        <v>1.7283950617283952E-2</v>
      </c>
    </row>
    <row r="524" spans="1:11" x14ac:dyDescent="0.25">
      <c r="A524" s="295">
        <v>62</v>
      </c>
      <c r="B524" s="296"/>
      <c r="C524" s="297" t="s">
        <v>2157</v>
      </c>
      <c r="D524" s="298"/>
      <c r="E524" s="298" t="s">
        <v>28</v>
      </c>
      <c r="F524" s="298" t="s">
        <v>1499</v>
      </c>
      <c r="G524" s="298">
        <v>7</v>
      </c>
      <c r="H524" s="298"/>
      <c r="I524" s="460">
        <f t="shared" si="40"/>
        <v>1.7283950617283952E-2</v>
      </c>
      <c r="J524" s="318">
        <v>5</v>
      </c>
      <c r="K524" s="460">
        <f t="shared" si="39"/>
        <v>3.4567901234567903E-3</v>
      </c>
    </row>
    <row r="525" spans="1:11" x14ac:dyDescent="0.25">
      <c r="A525" s="295">
        <v>63</v>
      </c>
      <c r="B525" s="296"/>
      <c r="C525" s="297" t="s">
        <v>2158</v>
      </c>
      <c r="D525" s="298"/>
      <c r="E525" s="298" t="s">
        <v>28</v>
      </c>
      <c r="F525" s="298" t="s">
        <v>1499</v>
      </c>
      <c r="G525" s="298">
        <v>7</v>
      </c>
      <c r="H525" s="298"/>
      <c r="I525" s="460">
        <f t="shared" si="40"/>
        <v>1.7283950617283952E-2</v>
      </c>
      <c r="J525" s="318">
        <v>5</v>
      </c>
      <c r="K525" s="460">
        <f t="shared" si="39"/>
        <v>3.4567901234567903E-3</v>
      </c>
    </row>
    <row r="526" spans="1:11" x14ac:dyDescent="0.25">
      <c r="A526" s="295">
        <v>64</v>
      </c>
      <c r="B526" s="296"/>
      <c r="C526" s="297" t="s">
        <v>2159</v>
      </c>
      <c r="D526" s="298"/>
      <c r="E526" s="298" t="s">
        <v>28</v>
      </c>
      <c r="F526" s="298" t="s">
        <v>1499</v>
      </c>
      <c r="G526" s="298">
        <v>7</v>
      </c>
      <c r="H526" s="298"/>
      <c r="I526" s="460">
        <f t="shared" si="40"/>
        <v>1.7283950617283952E-2</v>
      </c>
      <c r="J526" s="318">
        <v>5</v>
      </c>
      <c r="K526" s="460">
        <f t="shared" si="39"/>
        <v>3.4567901234567903E-3</v>
      </c>
    </row>
    <row r="527" spans="1:11" x14ac:dyDescent="0.25">
      <c r="A527" s="295">
        <v>65</v>
      </c>
      <c r="B527" s="302"/>
      <c r="C527" s="297" t="s">
        <v>2160</v>
      </c>
      <c r="D527" s="298" t="s">
        <v>28</v>
      </c>
      <c r="E527" s="298" t="s">
        <v>28</v>
      </c>
      <c r="F527" s="298" t="s">
        <v>1499</v>
      </c>
      <c r="G527" s="298">
        <v>45</v>
      </c>
      <c r="H527" s="298"/>
      <c r="I527" s="460">
        <f t="shared" si="40"/>
        <v>0.1111111111111111</v>
      </c>
      <c r="J527" s="318">
        <v>5</v>
      </c>
      <c r="K527" s="460">
        <f t="shared" si="39"/>
        <v>2.222222222222222E-2</v>
      </c>
    </row>
    <row r="528" spans="1:11" x14ac:dyDescent="0.25">
      <c r="A528" s="295">
        <v>66</v>
      </c>
      <c r="B528" s="302"/>
      <c r="C528" s="297" t="s">
        <v>2161</v>
      </c>
      <c r="D528" s="298" t="s">
        <v>28</v>
      </c>
      <c r="E528" s="298" t="s">
        <v>28</v>
      </c>
      <c r="F528" s="298" t="s">
        <v>1499</v>
      </c>
      <c r="G528" s="298">
        <v>45</v>
      </c>
      <c r="H528" s="298" t="s">
        <v>336</v>
      </c>
      <c r="I528" s="460">
        <f t="shared" si="40"/>
        <v>0.1111111111111111</v>
      </c>
      <c r="J528" s="318">
        <v>5</v>
      </c>
      <c r="K528" s="460">
        <f t="shared" si="39"/>
        <v>2.222222222222222E-2</v>
      </c>
    </row>
    <row r="529" spans="1:11" x14ac:dyDescent="0.25">
      <c r="A529" s="295">
        <v>67</v>
      </c>
      <c r="B529" s="302"/>
      <c r="C529" s="297" t="s">
        <v>2162</v>
      </c>
      <c r="D529" s="298" t="s">
        <v>28</v>
      </c>
      <c r="E529" s="298" t="s">
        <v>28</v>
      </c>
      <c r="F529" s="298" t="s">
        <v>1499</v>
      </c>
      <c r="G529" s="298">
        <v>45</v>
      </c>
      <c r="H529" s="298" t="s">
        <v>336</v>
      </c>
      <c r="I529" s="460">
        <f t="shared" si="40"/>
        <v>0.1111111111111111</v>
      </c>
      <c r="J529" s="318">
        <v>5</v>
      </c>
      <c r="K529" s="460">
        <f t="shared" si="39"/>
        <v>2.222222222222222E-2</v>
      </c>
    </row>
    <row r="530" spans="1:11" x14ac:dyDescent="0.25">
      <c r="A530" s="295">
        <v>68</v>
      </c>
      <c r="B530" s="302"/>
      <c r="C530" s="297" t="s">
        <v>2163</v>
      </c>
      <c r="D530" s="298" t="s">
        <v>28</v>
      </c>
      <c r="E530" s="298" t="s">
        <v>28</v>
      </c>
      <c r="F530" s="298" t="s">
        <v>2152</v>
      </c>
      <c r="G530" s="298">
        <v>3</v>
      </c>
      <c r="H530" s="298"/>
      <c r="I530" s="460">
        <f t="shared" si="40"/>
        <v>7.4074074074074068E-3</v>
      </c>
      <c r="J530" s="318">
        <v>1</v>
      </c>
      <c r="K530" s="460">
        <f t="shared" si="39"/>
        <v>7.4074074074074068E-3</v>
      </c>
    </row>
    <row r="531" spans="1:11" x14ac:dyDescent="0.25">
      <c r="A531" s="295">
        <v>69</v>
      </c>
      <c r="B531" s="302"/>
      <c r="C531" s="297" t="s">
        <v>1203</v>
      </c>
      <c r="D531" s="298" t="s">
        <v>28</v>
      </c>
      <c r="E531" s="298" t="s">
        <v>28</v>
      </c>
      <c r="F531" s="298" t="s">
        <v>108</v>
      </c>
      <c r="G531" s="298">
        <v>3</v>
      </c>
      <c r="H531" s="298"/>
      <c r="I531" s="460">
        <f t="shared" si="40"/>
        <v>7.4074074074074068E-3</v>
      </c>
      <c r="J531" s="318">
        <v>1</v>
      </c>
      <c r="K531" s="460">
        <f t="shared" si="39"/>
        <v>7.4074074074074068E-3</v>
      </c>
    </row>
    <row r="532" spans="1:11" x14ac:dyDescent="0.25">
      <c r="A532" s="287" t="s">
        <v>1603</v>
      </c>
      <c r="B532" s="288" t="s">
        <v>2164</v>
      </c>
      <c r="C532" s="289"/>
      <c r="D532" s="290"/>
      <c r="E532" s="290"/>
      <c r="F532" s="290"/>
      <c r="G532" s="290"/>
      <c r="H532" s="355"/>
      <c r="I532" s="460"/>
      <c r="J532" s="318"/>
      <c r="K532" s="460"/>
    </row>
    <row r="533" spans="1:11" x14ac:dyDescent="0.25">
      <c r="A533" s="295">
        <v>70</v>
      </c>
      <c r="B533" s="316" t="s">
        <v>2165</v>
      </c>
      <c r="C533" s="297" t="s">
        <v>2166</v>
      </c>
      <c r="D533" s="298"/>
      <c r="E533" s="298" t="s">
        <v>28</v>
      </c>
      <c r="F533" s="298" t="s">
        <v>1499</v>
      </c>
      <c r="G533" s="298">
        <v>7</v>
      </c>
      <c r="H533" s="298"/>
      <c r="I533" s="460">
        <f t="shared" si="40"/>
        <v>1.7283950617283952E-2</v>
      </c>
      <c r="J533" s="318">
        <v>5</v>
      </c>
      <c r="K533" s="460">
        <f t="shared" si="39"/>
        <v>3.4567901234567903E-3</v>
      </c>
    </row>
    <row r="534" spans="1:11" x14ac:dyDescent="0.25">
      <c r="A534" s="295">
        <v>71</v>
      </c>
      <c r="B534" s="316" t="s">
        <v>2167</v>
      </c>
      <c r="C534" s="297" t="s">
        <v>2168</v>
      </c>
      <c r="D534" s="299"/>
      <c r="E534" s="298" t="s">
        <v>28</v>
      </c>
      <c r="F534" s="298" t="s">
        <v>1499</v>
      </c>
      <c r="G534" s="298">
        <v>7</v>
      </c>
      <c r="H534" s="298"/>
      <c r="I534" s="460">
        <f t="shared" si="40"/>
        <v>1.7283950617283952E-2</v>
      </c>
      <c r="J534" s="318">
        <v>5</v>
      </c>
      <c r="K534" s="460">
        <f t="shared" si="39"/>
        <v>3.4567901234567903E-3</v>
      </c>
    </row>
    <row r="535" spans="1:11" ht="30" x14ac:dyDescent="0.25">
      <c r="A535" s="295">
        <v>72</v>
      </c>
      <c r="B535" s="300" t="s">
        <v>2169</v>
      </c>
      <c r="C535" s="293" t="s">
        <v>2170</v>
      </c>
      <c r="D535" s="354"/>
      <c r="E535" s="294" t="s">
        <v>28</v>
      </c>
      <c r="F535" s="294" t="s">
        <v>13</v>
      </c>
      <c r="G535" s="294">
        <v>7</v>
      </c>
      <c r="H535" s="294"/>
      <c r="I535" s="460">
        <f t="shared" si="40"/>
        <v>1.7283950617283952E-2</v>
      </c>
      <c r="J535" s="318">
        <v>5</v>
      </c>
      <c r="K535" s="460">
        <f t="shared" si="39"/>
        <v>3.4567901234567903E-3</v>
      </c>
    </row>
    <row r="536" spans="1:11" x14ac:dyDescent="0.25">
      <c r="A536" s="295">
        <v>73</v>
      </c>
      <c r="B536" s="300" t="s">
        <v>2171</v>
      </c>
      <c r="C536" s="293" t="s">
        <v>2172</v>
      </c>
      <c r="D536" s="354"/>
      <c r="E536" s="294" t="s">
        <v>28</v>
      </c>
      <c r="F536" s="294" t="s">
        <v>13</v>
      </c>
      <c r="G536" s="294">
        <v>7</v>
      </c>
      <c r="H536" s="294"/>
      <c r="I536" s="460">
        <f t="shared" si="40"/>
        <v>1.7283950617283952E-2</v>
      </c>
      <c r="J536" s="318">
        <v>5</v>
      </c>
      <c r="K536" s="460">
        <f t="shared" si="39"/>
        <v>3.4567901234567903E-3</v>
      </c>
    </row>
    <row r="537" spans="1:11" x14ac:dyDescent="0.25">
      <c r="A537" s="287" t="s">
        <v>341</v>
      </c>
      <c r="B537" s="288" t="s">
        <v>2173</v>
      </c>
      <c r="C537" s="289"/>
      <c r="D537" s="290"/>
      <c r="E537" s="290"/>
      <c r="F537" s="290"/>
      <c r="G537" s="290"/>
      <c r="H537" s="355"/>
      <c r="I537" s="460"/>
      <c r="J537" s="318"/>
      <c r="K537" s="460"/>
    </row>
    <row r="538" spans="1:11" x14ac:dyDescent="0.25">
      <c r="A538" s="287" t="s">
        <v>2174</v>
      </c>
      <c r="B538" s="288" t="s">
        <v>2175</v>
      </c>
      <c r="C538" s="289"/>
      <c r="D538" s="290"/>
      <c r="E538" s="290"/>
      <c r="F538" s="290"/>
      <c r="G538" s="290"/>
      <c r="H538" s="355"/>
      <c r="I538" s="460"/>
      <c r="J538" s="318"/>
      <c r="K538" s="460"/>
    </row>
    <row r="539" spans="1:11" x14ac:dyDescent="0.25">
      <c r="A539" s="295">
        <v>74</v>
      </c>
      <c r="B539" s="302"/>
      <c r="C539" s="305" t="s">
        <v>2176</v>
      </c>
      <c r="D539" s="299"/>
      <c r="E539" s="298" t="s">
        <v>28</v>
      </c>
      <c r="F539" s="298" t="s">
        <v>2177</v>
      </c>
      <c r="G539" s="298">
        <v>100</v>
      </c>
      <c r="H539" s="298"/>
      <c r="I539" s="460">
        <f t="shared" si="40"/>
        <v>0.24691358024691357</v>
      </c>
      <c r="J539" s="318">
        <v>1</v>
      </c>
      <c r="K539" s="460">
        <f t="shared" si="39"/>
        <v>0.24691358024691357</v>
      </c>
    </row>
    <row r="540" spans="1:11" x14ac:dyDescent="0.25">
      <c r="A540" s="295">
        <v>75</v>
      </c>
      <c r="B540" s="302"/>
      <c r="C540" s="305" t="s">
        <v>2178</v>
      </c>
      <c r="D540" s="299"/>
      <c r="E540" s="298" t="s">
        <v>28</v>
      </c>
      <c r="F540" s="298" t="s">
        <v>2177</v>
      </c>
      <c r="G540" s="298">
        <v>100</v>
      </c>
      <c r="H540" s="298"/>
      <c r="I540" s="460">
        <f t="shared" si="40"/>
        <v>0.24691358024691357</v>
      </c>
      <c r="J540" s="318">
        <v>1</v>
      </c>
      <c r="K540" s="460">
        <f t="shared" si="39"/>
        <v>0.24691358024691357</v>
      </c>
    </row>
    <row r="541" spans="1:11" x14ac:dyDescent="0.25">
      <c r="A541" s="295">
        <v>76</v>
      </c>
      <c r="B541" s="302"/>
      <c r="C541" s="305" t="s">
        <v>2179</v>
      </c>
      <c r="D541" s="299"/>
      <c r="E541" s="298" t="s">
        <v>28</v>
      </c>
      <c r="F541" s="298" t="s">
        <v>2177</v>
      </c>
      <c r="G541" s="298">
        <v>100</v>
      </c>
      <c r="H541" s="298"/>
      <c r="I541" s="460">
        <f t="shared" si="40"/>
        <v>0.24691358024691357</v>
      </c>
      <c r="J541" s="318">
        <v>1</v>
      </c>
      <c r="K541" s="460">
        <f t="shared" si="39"/>
        <v>0.24691358024691357</v>
      </c>
    </row>
    <row r="542" spans="1:11" x14ac:dyDescent="0.25">
      <c r="A542" s="295">
        <v>77</v>
      </c>
      <c r="B542" s="302"/>
      <c r="C542" s="305" t="s">
        <v>2180</v>
      </c>
      <c r="D542" s="299"/>
      <c r="E542" s="298" t="s">
        <v>28</v>
      </c>
      <c r="F542" s="298" t="s">
        <v>2177</v>
      </c>
      <c r="G542" s="298">
        <v>100</v>
      </c>
      <c r="H542" s="298"/>
      <c r="I542" s="460">
        <f t="shared" si="40"/>
        <v>0.24691358024691357</v>
      </c>
      <c r="J542" s="318">
        <v>1</v>
      </c>
      <c r="K542" s="460">
        <f t="shared" si="39"/>
        <v>0.24691358024691357</v>
      </c>
    </row>
    <row r="543" spans="1:11" x14ac:dyDescent="0.25">
      <c r="A543" s="295">
        <v>78</v>
      </c>
      <c r="B543" s="302"/>
      <c r="C543" s="305" t="s">
        <v>2181</v>
      </c>
      <c r="D543" s="299"/>
      <c r="E543" s="298" t="s">
        <v>28</v>
      </c>
      <c r="F543" s="298" t="s">
        <v>2177</v>
      </c>
      <c r="G543" s="298">
        <v>100</v>
      </c>
      <c r="H543" s="298"/>
      <c r="I543" s="460">
        <f t="shared" si="40"/>
        <v>0.24691358024691357</v>
      </c>
      <c r="J543" s="318">
        <v>1</v>
      </c>
      <c r="K543" s="460">
        <f t="shared" si="39"/>
        <v>0.24691358024691357</v>
      </c>
    </row>
    <row r="544" spans="1:11" x14ac:dyDescent="0.25">
      <c r="A544" s="295">
        <v>79</v>
      </c>
      <c r="B544" s="302"/>
      <c r="C544" s="305" t="s">
        <v>2182</v>
      </c>
      <c r="D544" s="299"/>
      <c r="E544" s="298" t="s">
        <v>28</v>
      </c>
      <c r="F544" s="298" t="s">
        <v>2177</v>
      </c>
      <c r="G544" s="298">
        <v>100</v>
      </c>
      <c r="H544" s="298"/>
      <c r="I544" s="460">
        <f t="shared" si="40"/>
        <v>0.24691358024691357</v>
      </c>
      <c r="J544" s="318">
        <v>1</v>
      </c>
      <c r="K544" s="460">
        <f t="shared" si="39"/>
        <v>0.24691358024691357</v>
      </c>
    </row>
    <row r="545" spans="1:11" x14ac:dyDescent="0.25">
      <c r="A545" s="295">
        <v>80</v>
      </c>
      <c r="B545" s="302"/>
      <c r="C545" s="306" t="s">
        <v>2183</v>
      </c>
      <c r="D545" s="299"/>
      <c r="E545" s="298" t="s">
        <v>28</v>
      </c>
      <c r="F545" s="298" t="s">
        <v>2177</v>
      </c>
      <c r="G545" s="298">
        <v>100</v>
      </c>
      <c r="H545" s="298"/>
      <c r="I545" s="460">
        <f t="shared" si="40"/>
        <v>0.24691358024691357</v>
      </c>
      <c r="J545" s="318">
        <v>1</v>
      </c>
      <c r="K545" s="460">
        <f t="shared" si="39"/>
        <v>0.24691358024691357</v>
      </c>
    </row>
    <row r="546" spans="1:11" x14ac:dyDescent="0.25">
      <c r="A546" s="295">
        <v>81</v>
      </c>
      <c r="B546" s="302"/>
      <c r="C546" s="306" t="s">
        <v>2184</v>
      </c>
      <c r="D546" s="299"/>
      <c r="E546" s="298" t="s">
        <v>28</v>
      </c>
      <c r="F546" s="298" t="s">
        <v>2177</v>
      </c>
      <c r="G546" s="298">
        <v>100</v>
      </c>
      <c r="H546" s="298"/>
      <c r="I546" s="460">
        <f t="shared" si="40"/>
        <v>0.24691358024691357</v>
      </c>
      <c r="J546" s="318">
        <v>1</v>
      </c>
      <c r="K546" s="460">
        <f t="shared" si="39"/>
        <v>0.24691358024691357</v>
      </c>
    </row>
    <row r="547" spans="1:11" x14ac:dyDescent="0.25">
      <c r="A547" s="295">
        <v>82</v>
      </c>
      <c r="B547" s="302"/>
      <c r="C547" s="306" t="s">
        <v>2185</v>
      </c>
      <c r="D547" s="299"/>
      <c r="E547" s="298" t="s">
        <v>28</v>
      </c>
      <c r="F547" s="298" t="s">
        <v>2177</v>
      </c>
      <c r="G547" s="298">
        <v>100</v>
      </c>
      <c r="H547" s="298"/>
      <c r="I547" s="460">
        <f t="shared" si="40"/>
        <v>0.24691358024691357</v>
      </c>
      <c r="J547" s="318">
        <v>1</v>
      </c>
      <c r="K547" s="460">
        <f t="shared" si="39"/>
        <v>0.24691358024691357</v>
      </c>
    </row>
    <row r="548" spans="1:11" x14ac:dyDescent="0.25">
      <c r="A548" s="295">
        <v>83</v>
      </c>
      <c r="B548" s="302"/>
      <c r="C548" s="307" t="s">
        <v>2186</v>
      </c>
      <c r="D548" s="299"/>
      <c r="E548" s="298" t="s">
        <v>28</v>
      </c>
      <c r="F548" s="298" t="s">
        <v>1232</v>
      </c>
      <c r="G548" s="298">
        <v>100</v>
      </c>
      <c r="H548" s="298"/>
      <c r="I548" s="460">
        <f t="shared" si="40"/>
        <v>0.24691358024691357</v>
      </c>
      <c r="J548" s="318">
        <v>1</v>
      </c>
      <c r="K548" s="460">
        <f t="shared" si="39"/>
        <v>0.24691358024691357</v>
      </c>
    </row>
    <row r="549" spans="1:11" x14ac:dyDescent="0.25">
      <c r="A549" s="295">
        <v>84</v>
      </c>
      <c r="B549" s="302"/>
      <c r="C549" s="307" t="s">
        <v>2187</v>
      </c>
      <c r="D549" s="299"/>
      <c r="E549" s="298" t="s">
        <v>28</v>
      </c>
      <c r="F549" s="298" t="s">
        <v>2177</v>
      </c>
      <c r="G549" s="298">
        <v>100</v>
      </c>
      <c r="H549" s="298"/>
      <c r="I549" s="460">
        <f t="shared" si="40"/>
        <v>0.24691358024691357</v>
      </c>
      <c r="J549" s="318">
        <v>1</v>
      </c>
      <c r="K549" s="460">
        <f t="shared" si="39"/>
        <v>0.24691358024691357</v>
      </c>
    </row>
    <row r="550" spans="1:11" x14ac:dyDescent="0.25">
      <c r="A550" s="295">
        <v>85</v>
      </c>
      <c r="B550" s="302"/>
      <c r="C550" s="307" t="s">
        <v>2188</v>
      </c>
      <c r="D550" s="299"/>
      <c r="E550" s="298" t="s">
        <v>28</v>
      </c>
      <c r="F550" s="298" t="s">
        <v>2177</v>
      </c>
      <c r="G550" s="298">
        <v>500</v>
      </c>
      <c r="H550" s="298"/>
      <c r="I550" s="460">
        <f t="shared" si="40"/>
        <v>1.2345679012345678</v>
      </c>
      <c r="J550" s="318">
        <v>1</v>
      </c>
      <c r="K550" s="460">
        <f t="shared" si="39"/>
        <v>1.2345679012345678</v>
      </c>
    </row>
    <row r="551" spans="1:11" x14ac:dyDescent="0.25">
      <c r="A551" s="295">
        <v>86</v>
      </c>
      <c r="B551" s="302"/>
      <c r="C551" s="306" t="s">
        <v>2189</v>
      </c>
      <c r="D551" s="299"/>
      <c r="E551" s="298" t="s">
        <v>28</v>
      </c>
      <c r="F551" s="298" t="s">
        <v>1232</v>
      </c>
      <c r="G551" s="298">
        <v>500</v>
      </c>
      <c r="H551" s="298"/>
      <c r="I551" s="460">
        <f t="shared" si="40"/>
        <v>1.2345679012345678</v>
      </c>
      <c r="J551" s="318">
        <v>1</v>
      </c>
      <c r="K551" s="460">
        <f t="shared" si="39"/>
        <v>1.2345679012345678</v>
      </c>
    </row>
    <row r="552" spans="1:11" ht="16.5" x14ac:dyDescent="0.25">
      <c r="A552" s="295">
        <v>87</v>
      </c>
      <c r="B552" s="302"/>
      <c r="C552" s="306" t="s">
        <v>2886</v>
      </c>
      <c r="D552" s="299"/>
      <c r="E552" s="298" t="s">
        <v>28</v>
      </c>
      <c r="F552" s="298" t="s">
        <v>1232</v>
      </c>
      <c r="G552" s="298">
        <v>500</v>
      </c>
      <c r="H552" s="298"/>
      <c r="I552" s="460">
        <f t="shared" si="40"/>
        <v>1.2345679012345678</v>
      </c>
      <c r="J552" s="318">
        <v>1</v>
      </c>
      <c r="K552" s="460">
        <f t="shared" si="39"/>
        <v>1.2345679012345678</v>
      </c>
    </row>
    <row r="553" spans="1:11" ht="16.5" x14ac:dyDescent="0.25">
      <c r="A553" s="295">
        <v>88</v>
      </c>
      <c r="B553" s="302"/>
      <c r="C553" s="306" t="s">
        <v>2887</v>
      </c>
      <c r="D553" s="299"/>
      <c r="E553" s="298" t="s">
        <v>28</v>
      </c>
      <c r="F553" s="298" t="s">
        <v>1232</v>
      </c>
      <c r="G553" s="298">
        <v>100</v>
      </c>
      <c r="H553" s="298"/>
      <c r="I553" s="460">
        <f t="shared" si="40"/>
        <v>0.24691358024691357</v>
      </c>
      <c r="J553" s="318">
        <v>1</v>
      </c>
      <c r="K553" s="460">
        <f t="shared" si="39"/>
        <v>0.24691358024691357</v>
      </c>
    </row>
    <row r="554" spans="1:11" x14ac:dyDescent="0.25">
      <c r="A554" s="295">
        <v>89</v>
      </c>
      <c r="B554" s="302"/>
      <c r="C554" s="305" t="s">
        <v>2190</v>
      </c>
      <c r="D554" s="299"/>
      <c r="E554" s="298" t="s">
        <v>28</v>
      </c>
      <c r="F554" s="298" t="s">
        <v>2177</v>
      </c>
      <c r="G554" s="298">
        <v>100</v>
      </c>
      <c r="H554" s="298"/>
      <c r="I554" s="460">
        <f t="shared" si="40"/>
        <v>0.24691358024691357</v>
      </c>
      <c r="J554" s="318">
        <v>1</v>
      </c>
      <c r="K554" s="460">
        <f t="shared" si="39"/>
        <v>0.24691358024691357</v>
      </c>
    </row>
    <row r="555" spans="1:11" x14ac:dyDescent="0.25">
      <c r="A555" s="295">
        <v>90</v>
      </c>
      <c r="B555" s="302"/>
      <c r="C555" s="305" t="s">
        <v>2191</v>
      </c>
      <c r="D555" s="299"/>
      <c r="E555" s="298" t="s">
        <v>28</v>
      </c>
      <c r="F555" s="298" t="s">
        <v>2177</v>
      </c>
      <c r="G555" s="298">
        <v>100</v>
      </c>
      <c r="H555" s="298"/>
      <c r="I555" s="460">
        <f t="shared" si="40"/>
        <v>0.24691358024691357</v>
      </c>
      <c r="J555" s="318">
        <v>1</v>
      </c>
      <c r="K555" s="460">
        <f t="shared" si="39"/>
        <v>0.24691358024691357</v>
      </c>
    </row>
    <row r="556" spans="1:11" x14ac:dyDescent="0.25">
      <c r="A556" s="295">
        <v>91</v>
      </c>
      <c r="B556" s="302"/>
      <c r="C556" s="305" t="s">
        <v>2192</v>
      </c>
      <c r="D556" s="299"/>
      <c r="E556" s="298" t="s">
        <v>28</v>
      </c>
      <c r="F556" s="298" t="s">
        <v>2177</v>
      </c>
      <c r="G556" s="298">
        <v>100</v>
      </c>
      <c r="H556" s="298"/>
      <c r="I556" s="460">
        <f t="shared" si="40"/>
        <v>0.24691358024691357</v>
      </c>
      <c r="J556" s="318">
        <v>1</v>
      </c>
      <c r="K556" s="460">
        <f t="shared" si="39"/>
        <v>0.24691358024691357</v>
      </c>
    </row>
    <row r="557" spans="1:11" x14ac:dyDescent="0.25">
      <c r="A557" s="295">
        <v>92</v>
      </c>
      <c r="B557" s="302"/>
      <c r="C557" s="305" t="s">
        <v>2193</v>
      </c>
      <c r="D557" s="299"/>
      <c r="E557" s="298" t="s">
        <v>28</v>
      </c>
      <c r="F557" s="298" t="s">
        <v>2177</v>
      </c>
      <c r="G557" s="298">
        <v>100</v>
      </c>
      <c r="H557" s="298"/>
      <c r="I557" s="460">
        <f t="shared" si="40"/>
        <v>0.24691358024691357</v>
      </c>
      <c r="J557" s="318">
        <v>1</v>
      </c>
      <c r="K557" s="460">
        <f t="shared" si="39"/>
        <v>0.24691358024691357</v>
      </c>
    </row>
    <row r="558" spans="1:11" x14ac:dyDescent="0.25">
      <c r="A558" s="295">
        <v>93</v>
      </c>
      <c r="B558" s="302"/>
      <c r="C558" s="306" t="s">
        <v>2194</v>
      </c>
      <c r="D558" s="299"/>
      <c r="E558" s="298" t="s">
        <v>28</v>
      </c>
      <c r="F558" s="298" t="s">
        <v>2177</v>
      </c>
      <c r="G558" s="298">
        <v>100</v>
      </c>
      <c r="H558" s="298"/>
      <c r="I558" s="460">
        <f t="shared" si="40"/>
        <v>0.24691358024691357</v>
      </c>
      <c r="J558" s="318">
        <v>1</v>
      </c>
      <c r="K558" s="460">
        <f t="shared" si="39"/>
        <v>0.24691358024691357</v>
      </c>
    </row>
    <row r="559" spans="1:11" ht="16.5" x14ac:dyDescent="0.25">
      <c r="A559" s="295">
        <v>94</v>
      </c>
      <c r="B559" s="302"/>
      <c r="C559" s="306" t="s">
        <v>2874</v>
      </c>
      <c r="D559" s="299"/>
      <c r="E559" s="298" t="s">
        <v>28</v>
      </c>
      <c r="F559" s="298" t="s">
        <v>2177</v>
      </c>
      <c r="G559" s="298">
        <v>100</v>
      </c>
      <c r="H559" s="298"/>
      <c r="I559" s="460">
        <f t="shared" si="40"/>
        <v>0.24691358024691357</v>
      </c>
      <c r="J559" s="318">
        <v>1</v>
      </c>
      <c r="K559" s="460">
        <f t="shared" si="39"/>
        <v>0.24691358024691357</v>
      </c>
    </row>
    <row r="560" spans="1:11" x14ac:dyDescent="0.25">
      <c r="A560" s="295">
        <v>95</v>
      </c>
      <c r="B560" s="302"/>
      <c r="C560" s="307" t="s">
        <v>2195</v>
      </c>
      <c r="D560" s="299"/>
      <c r="E560" s="298" t="s">
        <v>28</v>
      </c>
      <c r="F560" s="298" t="s">
        <v>2177</v>
      </c>
      <c r="G560" s="298">
        <v>100</v>
      </c>
      <c r="H560" s="298"/>
      <c r="I560" s="460">
        <f t="shared" si="40"/>
        <v>0.24691358024691357</v>
      </c>
      <c r="J560" s="318">
        <v>1</v>
      </c>
      <c r="K560" s="460">
        <f t="shared" si="39"/>
        <v>0.24691358024691357</v>
      </c>
    </row>
    <row r="561" spans="1:11" ht="16.5" x14ac:dyDescent="0.25">
      <c r="A561" s="295">
        <v>96</v>
      </c>
      <c r="B561" s="302"/>
      <c r="C561" s="306" t="s">
        <v>2875</v>
      </c>
      <c r="D561" s="299"/>
      <c r="E561" s="298" t="s">
        <v>28</v>
      </c>
      <c r="F561" s="298" t="s">
        <v>2177</v>
      </c>
      <c r="G561" s="298">
        <v>100</v>
      </c>
      <c r="H561" s="298"/>
      <c r="I561" s="460">
        <f t="shared" si="40"/>
        <v>0.24691358024691357</v>
      </c>
      <c r="J561" s="318">
        <v>1</v>
      </c>
      <c r="K561" s="460">
        <f t="shared" si="39"/>
        <v>0.24691358024691357</v>
      </c>
    </row>
    <row r="562" spans="1:11" ht="16.5" x14ac:dyDescent="0.25">
      <c r="A562" s="295">
        <v>97</v>
      </c>
      <c r="B562" s="302"/>
      <c r="C562" s="306" t="s">
        <v>2876</v>
      </c>
      <c r="D562" s="299"/>
      <c r="E562" s="298" t="s">
        <v>28</v>
      </c>
      <c r="F562" s="298" t="s">
        <v>2177</v>
      </c>
      <c r="G562" s="298">
        <v>100</v>
      </c>
      <c r="H562" s="298"/>
      <c r="I562" s="460">
        <f t="shared" si="40"/>
        <v>0.24691358024691357</v>
      </c>
      <c r="J562" s="318">
        <v>1</v>
      </c>
      <c r="K562" s="460">
        <f t="shared" si="39"/>
        <v>0.24691358024691357</v>
      </c>
    </row>
    <row r="563" spans="1:11" ht="16.5" x14ac:dyDescent="0.25">
      <c r="A563" s="295">
        <v>98</v>
      </c>
      <c r="B563" s="302"/>
      <c r="C563" s="306" t="s">
        <v>2877</v>
      </c>
      <c r="D563" s="299"/>
      <c r="E563" s="298" t="s">
        <v>28</v>
      </c>
      <c r="F563" s="298" t="s">
        <v>2177</v>
      </c>
      <c r="G563" s="298">
        <v>30</v>
      </c>
      <c r="H563" s="298"/>
      <c r="I563" s="460">
        <f t="shared" si="40"/>
        <v>7.4074074074074084E-2</v>
      </c>
      <c r="J563" s="318">
        <v>1</v>
      </c>
      <c r="K563" s="460">
        <f t="shared" si="39"/>
        <v>7.4074074074074084E-2</v>
      </c>
    </row>
    <row r="564" spans="1:11" ht="16.5" x14ac:dyDescent="0.25">
      <c r="A564" s="295">
        <v>99</v>
      </c>
      <c r="B564" s="302"/>
      <c r="C564" s="306" t="s">
        <v>2878</v>
      </c>
      <c r="D564" s="299"/>
      <c r="E564" s="298" t="s">
        <v>28</v>
      </c>
      <c r="F564" s="298" t="s">
        <v>2177</v>
      </c>
      <c r="G564" s="298">
        <v>500</v>
      </c>
      <c r="H564" s="298"/>
      <c r="I564" s="460">
        <f t="shared" si="40"/>
        <v>1.2345679012345678</v>
      </c>
      <c r="J564" s="318">
        <v>1</v>
      </c>
      <c r="K564" s="460">
        <f t="shared" si="39"/>
        <v>1.2345679012345678</v>
      </c>
    </row>
    <row r="565" spans="1:11" ht="16.5" x14ac:dyDescent="0.25">
      <c r="A565" s="295">
        <v>100</v>
      </c>
      <c r="B565" s="302"/>
      <c r="C565" s="306" t="s">
        <v>2879</v>
      </c>
      <c r="D565" s="299"/>
      <c r="E565" s="298" t="s">
        <v>28</v>
      </c>
      <c r="F565" s="298" t="s">
        <v>2177</v>
      </c>
      <c r="G565" s="298">
        <v>100</v>
      </c>
      <c r="H565" s="298"/>
      <c r="I565" s="460">
        <f t="shared" si="40"/>
        <v>0.24691358024691357</v>
      </c>
      <c r="J565" s="318">
        <v>1</v>
      </c>
      <c r="K565" s="460">
        <f t="shared" si="39"/>
        <v>0.24691358024691357</v>
      </c>
    </row>
    <row r="566" spans="1:11" ht="16.5" x14ac:dyDescent="0.25">
      <c r="A566" s="295">
        <v>101</v>
      </c>
      <c r="B566" s="302"/>
      <c r="C566" s="306" t="s">
        <v>2880</v>
      </c>
      <c r="D566" s="299"/>
      <c r="E566" s="298" t="s">
        <v>28</v>
      </c>
      <c r="F566" s="298" t="s">
        <v>2177</v>
      </c>
      <c r="G566" s="298">
        <v>100</v>
      </c>
      <c r="H566" s="298"/>
      <c r="I566" s="460">
        <f t="shared" si="40"/>
        <v>0.24691358024691357</v>
      </c>
      <c r="J566" s="318">
        <v>1</v>
      </c>
      <c r="K566" s="460">
        <f t="shared" si="39"/>
        <v>0.24691358024691357</v>
      </c>
    </row>
    <row r="567" spans="1:11" ht="16.5" x14ac:dyDescent="0.25">
      <c r="A567" s="295">
        <v>102</v>
      </c>
      <c r="B567" s="302"/>
      <c r="C567" s="306" t="s">
        <v>2881</v>
      </c>
      <c r="D567" s="299"/>
      <c r="E567" s="298" t="s">
        <v>28</v>
      </c>
      <c r="F567" s="298" t="s">
        <v>2177</v>
      </c>
      <c r="G567" s="298">
        <v>100</v>
      </c>
      <c r="H567" s="298"/>
      <c r="I567" s="460">
        <f t="shared" si="40"/>
        <v>0.24691358024691357</v>
      </c>
      <c r="J567" s="318">
        <v>1</v>
      </c>
      <c r="K567" s="460">
        <f t="shared" si="39"/>
        <v>0.24691358024691357</v>
      </c>
    </row>
    <row r="568" spans="1:11" ht="16.5" x14ac:dyDescent="0.25">
      <c r="A568" s="295">
        <v>103</v>
      </c>
      <c r="B568" s="302"/>
      <c r="C568" s="306" t="s">
        <v>2882</v>
      </c>
      <c r="D568" s="299"/>
      <c r="E568" s="298" t="s">
        <v>28</v>
      </c>
      <c r="F568" s="298" t="s">
        <v>2177</v>
      </c>
      <c r="G568" s="298">
        <v>100</v>
      </c>
      <c r="H568" s="298"/>
      <c r="I568" s="460">
        <f t="shared" si="40"/>
        <v>0.24691358024691357</v>
      </c>
      <c r="J568" s="318">
        <v>1</v>
      </c>
      <c r="K568" s="460">
        <f t="shared" si="39"/>
        <v>0.24691358024691357</v>
      </c>
    </row>
    <row r="569" spans="1:11" x14ac:dyDescent="0.25">
      <c r="A569" s="295">
        <v>104</v>
      </c>
      <c r="B569" s="302"/>
      <c r="C569" s="307" t="s">
        <v>2196</v>
      </c>
      <c r="D569" s="299"/>
      <c r="E569" s="298" t="s">
        <v>28</v>
      </c>
      <c r="F569" s="298" t="s">
        <v>1232</v>
      </c>
      <c r="G569" s="298">
        <v>100</v>
      </c>
      <c r="H569" s="298"/>
      <c r="I569" s="460">
        <f t="shared" si="40"/>
        <v>0.24691358024691357</v>
      </c>
      <c r="J569" s="318">
        <v>1</v>
      </c>
      <c r="K569" s="460">
        <f t="shared" si="39"/>
        <v>0.24691358024691357</v>
      </c>
    </row>
    <row r="570" spans="1:11" ht="16.5" x14ac:dyDescent="0.25">
      <c r="A570" s="295">
        <v>105</v>
      </c>
      <c r="B570" s="302"/>
      <c r="C570" s="306" t="s">
        <v>2883</v>
      </c>
      <c r="D570" s="299"/>
      <c r="E570" s="298" t="s">
        <v>28</v>
      </c>
      <c r="F570" s="298" t="s">
        <v>2177</v>
      </c>
      <c r="G570" s="298">
        <v>100</v>
      </c>
      <c r="H570" s="298"/>
      <c r="I570" s="460">
        <f t="shared" si="40"/>
        <v>0.24691358024691357</v>
      </c>
      <c r="J570" s="318">
        <v>1</v>
      </c>
      <c r="K570" s="460">
        <f t="shared" si="39"/>
        <v>0.24691358024691357</v>
      </c>
    </row>
    <row r="571" spans="1:11" ht="16.5" x14ac:dyDescent="0.25">
      <c r="A571" s="295">
        <v>106</v>
      </c>
      <c r="B571" s="302"/>
      <c r="C571" s="306" t="s">
        <v>2884</v>
      </c>
      <c r="D571" s="299"/>
      <c r="E571" s="298" t="s">
        <v>28</v>
      </c>
      <c r="F571" s="298" t="s">
        <v>2177</v>
      </c>
      <c r="G571" s="298">
        <v>100</v>
      </c>
      <c r="H571" s="298"/>
      <c r="I571" s="460">
        <f t="shared" si="40"/>
        <v>0.24691358024691357</v>
      </c>
      <c r="J571" s="318">
        <v>1</v>
      </c>
      <c r="K571" s="460">
        <f t="shared" si="39"/>
        <v>0.24691358024691357</v>
      </c>
    </row>
    <row r="572" spans="1:11" ht="16.5" x14ac:dyDescent="0.25">
      <c r="A572" s="295">
        <v>107</v>
      </c>
      <c r="B572" s="302"/>
      <c r="C572" s="306" t="s">
        <v>2885</v>
      </c>
      <c r="D572" s="299"/>
      <c r="E572" s="298" t="s">
        <v>28</v>
      </c>
      <c r="F572" s="298" t="s">
        <v>2177</v>
      </c>
      <c r="G572" s="298">
        <v>100</v>
      </c>
      <c r="H572" s="298"/>
      <c r="I572" s="460">
        <f t="shared" si="40"/>
        <v>0.24691358024691357</v>
      </c>
      <c r="J572" s="318">
        <v>1</v>
      </c>
      <c r="K572" s="460">
        <f t="shared" si="39"/>
        <v>0.24691358024691357</v>
      </c>
    </row>
    <row r="573" spans="1:11" ht="16.5" x14ac:dyDescent="0.25">
      <c r="A573" s="295">
        <v>108</v>
      </c>
      <c r="B573" s="302"/>
      <c r="C573" s="305" t="s">
        <v>2772</v>
      </c>
      <c r="D573" s="299"/>
      <c r="E573" s="298" t="s">
        <v>28</v>
      </c>
      <c r="F573" s="298" t="s">
        <v>1232</v>
      </c>
      <c r="G573" s="298">
        <v>100</v>
      </c>
      <c r="H573" s="298"/>
      <c r="I573" s="460">
        <f t="shared" si="40"/>
        <v>0.24691358024691357</v>
      </c>
      <c r="J573" s="318">
        <v>1</v>
      </c>
      <c r="K573" s="460">
        <f t="shared" si="39"/>
        <v>0.24691358024691357</v>
      </c>
    </row>
    <row r="574" spans="1:11" x14ac:dyDescent="0.25">
      <c r="A574" s="295">
        <v>109</v>
      </c>
      <c r="B574" s="302"/>
      <c r="C574" s="305" t="s">
        <v>2197</v>
      </c>
      <c r="D574" s="299"/>
      <c r="E574" s="298" t="s">
        <v>28</v>
      </c>
      <c r="F574" s="298" t="s">
        <v>2177</v>
      </c>
      <c r="G574" s="298">
        <v>10</v>
      </c>
      <c r="H574" s="298"/>
      <c r="I574" s="460">
        <f t="shared" si="40"/>
        <v>2.469135802469136E-2</v>
      </c>
      <c r="J574" s="318">
        <v>1</v>
      </c>
      <c r="K574" s="460">
        <f t="shared" si="39"/>
        <v>2.469135802469136E-2</v>
      </c>
    </row>
    <row r="575" spans="1:11" x14ac:dyDescent="0.25">
      <c r="A575" s="295">
        <v>110</v>
      </c>
      <c r="B575" s="302"/>
      <c r="C575" s="305" t="s">
        <v>2198</v>
      </c>
      <c r="D575" s="299"/>
      <c r="E575" s="298" t="s">
        <v>28</v>
      </c>
      <c r="F575" s="298" t="s">
        <v>1232</v>
      </c>
      <c r="G575" s="298">
        <v>1000</v>
      </c>
      <c r="H575" s="298"/>
      <c r="I575" s="460">
        <f t="shared" si="40"/>
        <v>2.4691358024691357</v>
      </c>
      <c r="J575" s="318">
        <v>1</v>
      </c>
      <c r="K575" s="460">
        <f t="shared" si="39"/>
        <v>2.4691358024691357</v>
      </c>
    </row>
    <row r="576" spans="1:11" ht="16.5" x14ac:dyDescent="0.25">
      <c r="A576" s="295">
        <v>111</v>
      </c>
      <c r="B576" s="302"/>
      <c r="C576" s="305" t="s">
        <v>2773</v>
      </c>
      <c r="D576" s="299"/>
      <c r="E576" s="298" t="s">
        <v>28</v>
      </c>
      <c r="F576" s="298" t="s">
        <v>2177</v>
      </c>
      <c r="G576" s="298">
        <v>500</v>
      </c>
      <c r="H576" s="298"/>
      <c r="I576" s="460">
        <f t="shared" si="40"/>
        <v>1.2345679012345678</v>
      </c>
      <c r="J576" s="318">
        <v>1</v>
      </c>
      <c r="K576" s="460">
        <f t="shared" si="39"/>
        <v>1.2345679012345678</v>
      </c>
    </row>
    <row r="577" spans="1:11" ht="18.75" x14ac:dyDescent="0.25">
      <c r="A577" s="295">
        <v>112</v>
      </c>
      <c r="B577" s="302"/>
      <c r="C577" s="305" t="s">
        <v>2774</v>
      </c>
      <c r="D577" s="299"/>
      <c r="E577" s="298" t="s">
        <v>28</v>
      </c>
      <c r="F577" s="298" t="s">
        <v>1232</v>
      </c>
      <c r="G577" s="298">
        <v>1000</v>
      </c>
      <c r="H577" s="298"/>
      <c r="I577" s="460">
        <f t="shared" si="40"/>
        <v>2.4691358024691357</v>
      </c>
      <c r="J577" s="318">
        <v>1</v>
      </c>
      <c r="K577" s="460">
        <f t="shared" si="39"/>
        <v>2.4691358024691357</v>
      </c>
    </row>
    <row r="578" spans="1:11" x14ac:dyDescent="0.25">
      <c r="A578" s="295">
        <v>113</v>
      </c>
      <c r="B578" s="302"/>
      <c r="C578" s="305" t="s">
        <v>2199</v>
      </c>
      <c r="D578" s="299"/>
      <c r="E578" s="298" t="s">
        <v>28</v>
      </c>
      <c r="F578" s="298" t="s">
        <v>2177</v>
      </c>
      <c r="G578" s="298">
        <v>200</v>
      </c>
      <c r="H578" s="298"/>
      <c r="I578" s="460">
        <f t="shared" si="40"/>
        <v>0.49382716049382713</v>
      </c>
      <c r="J578" s="318">
        <v>1</v>
      </c>
      <c r="K578" s="460">
        <f t="shared" si="39"/>
        <v>0.49382716049382713</v>
      </c>
    </row>
    <row r="579" spans="1:11" x14ac:dyDescent="0.25">
      <c r="A579" s="295">
        <v>114</v>
      </c>
      <c r="B579" s="302"/>
      <c r="C579" s="305" t="s">
        <v>1249</v>
      </c>
      <c r="D579" s="299"/>
      <c r="E579" s="298" t="s">
        <v>28</v>
      </c>
      <c r="F579" s="298" t="s">
        <v>1232</v>
      </c>
      <c r="G579" s="298">
        <v>5000</v>
      </c>
      <c r="H579" s="298"/>
      <c r="I579" s="460">
        <f t="shared" si="40"/>
        <v>12.345679012345679</v>
      </c>
      <c r="J579" s="318">
        <v>1</v>
      </c>
      <c r="K579" s="460">
        <f t="shared" si="39"/>
        <v>12.345679012345679</v>
      </c>
    </row>
    <row r="580" spans="1:11" x14ac:dyDescent="0.25">
      <c r="A580" s="295">
        <v>115</v>
      </c>
      <c r="B580" s="302"/>
      <c r="C580" s="305" t="s">
        <v>2200</v>
      </c>
      <c r="D580" s="299"/>
      <c r="E580" s="298" t="s">
        <v>28</v>
      </c>
      <c r="F580" s="298" t="s">
        <v>2201</v>
      </c>
      <c r="G580" s="298">
        <v>1</v>
      </c>
      <c r="H580" s="298"/>
      <c r="I580" s="460">
        <f t="shared" si="40"/>
        <v>2.4691358024691358E-3</v>
      </c>
      <c r="J580" s="318">
        <v>1</v>
      </c>
      <c r="K580" s="460">
        <f t="shared" si="39"/>
        <v>2.4691358024691358E-3</v>
      </c>
    </row>
    <row r="581" spans="1:11" x14ac:dyDescent="0.25">
      <c r="A581" s="287" t="s">
        <v>2202</v>
      </c>
      <c r="B581" s="288" t="s">
        <v>2203</v>
      </c>
      <c r="C581" s="289"/>
      <c r="D581" s="290"/>
      <c r="E581" s="290"/>
      <c r="F581" s="290"/>
      <c r="G581" s="290"/>
      <c r="H581" s="355"/>
      <c r="I581" s="460"/>
      <c r="J581" s="318"/>
      <c r="K581" s="460"/>
    </row>
    <row r="582" spans="1:11" ht="16.5" x14ac:dyDescent="0.25">
      <c r="A582" s="295">
        <v>116</v>
      </c>
      <c r="B582" s="296" t="s">
        <v>2204</v>
      </c>
      <c r="C582" s="305" t="s">
        <v>2775</v>
      </c>
      <c r="D582" s="299"/>
      <c r="E582" s="298" t="s">
        <v>28</v>
      </c>
      <c r="F582" s="298" t="s">
        <v>2177</v>
      </c>
      <c r="G582" s="298">
        <v>100</v>
      </c>
      <c r="H582" s="298"/>
      <c r="I582" s="460">
        <f t="shared" si="40"/>
        <v>0.24691358024691357</v>
      </c>
      <c r="J582" s="318">
        <v>1</v>
      </c>
      <c r="K582" s="460">
        <f t="shared" si="39"/>
        <v>0.24691358024691357</v>
      </c>
    </row>
    <row r="583" spans="1:11" ht="33" x14ac:dyDescent="0.25">
      <c r="A583" s="295">
        <v>117</v>
      </c>
      <c r="B583" s="296" t="s">
        <v>2205</v>
      </c>
      <c r="C583" s="305" t="s">
        <v>2776</v>
      </c>
      <c r="D583" s="299"/>
      <c r="E583" s="298" t="s">
        <v>28</v>
      </c>
      <c r="F583" s="298" t="s">
        <v>2177</v>
      </c>
      <c r="G583" s="298">
        <v>100</v>
      </c>
      <c r="H583" s="298"/>
      <c r="I583" s="460">
        <f t="shared" si="40"/>
        <v>0.24691358024691357</v>
      </c>
      <c r="J583" s="318">
        <v>1</v>
      </c>
      <c r="K583" s="460">
        <f t="shared" si="39"/>
        <v>0.24691358024691357</v>
      </c>
    </row>
    <row r="584" spans="1:11" ht="16.5" x14ac:dyDescent="0.25">
      <c r="A584" s="295">
        <v>118</v>
      </c>
      <c r="B584" s="292" t="s">
        <v>2206</v>
      </c>
      <c r="C584" s="305" t="s">
        <v>2777</v>
      </c>
      <c r="D584" s="299"/>
      <c r="E584" s="298" t="s">
        <v>28</v>
      </c>
      <c r="F584" s="298" t="s">
        <v>1232</v>
      </c>
      <c r="G584" s="298">
        <v>500</v>
      </c>
      <c r="H584" s="298"/>
      <c r="I584" s="460">
        <f t="shared" si="40"/>
        <v>1.2345679012345678</v>
      </c>
      <c r="J584" s="318">
        <v>1</v>
      </c>
      <c r="K584" s="460">
        <f t="shared" ref="K584:K598" si="41">I584/J584</f>
        <v>1.2345679012345678</v>
      </c>
    </row>
    <row r="585" spans="1:11" ht="16.5" x14ac:dyDescent="0.25">
      <c r="A585" s="295">
        <v>119</v>
      </c>
      <c r="B585" s="308"/>
      <c r="C585" s="305" t="s">
        <v>2778</v>
      </c>
      <c r="D585" s="299"/>
      <c r="E585" s="298" t="s">
        <v>28</v>
      </c>
      <c r="F585" s="298" t="s">
        <v>2177</v>
      </c>
      <c r="G585" s="298">
        <v>300</v>
      </c>
      <c r="H585" s="298"/>
      <c r="I585" s="460">
        <f t="shared" ref="I585:I598" si="42">G585/9/45</f>
        <v>0.74074074074074081</v>
      </c>
      <c r="J585" s="318">
        <v>1</v>
      </c>
      <c r="K585" s="460">
        <f t="shared" si="41"/>
        <v>0.74074074074074081</v>
      </c>
    </row>
    <row r="586" spans="1:11" ht="16.5" x14ac:dyDescent="0.25">
      <c r="A586" s="295">
        <v>120</v>
      </c>
      <c r="B586" s="308"/>
      <c r="C586" s="305" t="s">
        <v>2779</v>
      </c>
      <c r="D586" s="299"/>
      <c r="E586" s="298" t="s">
        <v>28</v>
      </c>
      <c r="F586" s="298" t="s">
        <v>1232</v>
      </c>
      <c r="G586" s="298">
        <v>200</v>
      </c>
      <c r="H586" s="298"/>
      <c r="I586" s="460">
        <f t="shared" si="42"/>
        <v>0.49382716049382713</v>
      </c>
      <c r="J586" s="318">
        <v>1</v>
      </c>
      <c r="K586" s="460">
        <f t="shared" si="41"/>
        <v>0.49382716049382713</v>
      </c>
    </row>
    <row r="587" spans="1:11" ht="16.5" x14ac:dyDescent="0.25">
      <c r="A587" s="295">
        <v>121</v>
      </c>
      <c r="B587" s="301"/>
      <c r="C587" s="305" t="s">
        <v>2780</v>
      </c>
      <c r="D587" s="299"/>
      <c r="E587" s="298" t="s">
        <v>28</v>
      </c>
      <c r="F587" s="298" t="s">
        <v>1232</v>
      </c>
      <c r="G587" s="298">
        <v>100</v>
      </c>
      <c r="H587" s="298"/>
      <c r="I587" s="460">
        <f t="shared" si="42"/>
        <v>0.24691358024691357</v>
      </c>
      <c r="J587" s="318">
        <v>1</v>
      </c>
      <c r="K587" s="460">
        <f t="shared" si="41"/>
        <v>0.24691358024691357</v>
      </c>
    </row>
    <row r="588" spans="1:11" x14ac:dyDescent="0.25">
      <c r="A588" s="295">
        <v>122</v>
      </c>
      <c r="B588" s="296" t="s">
        <v>2818</v>
      </c>
      <c r="C588" s="309" t="s">
        <v>2209</v>
      </c>
      <c r="D588" s="354"/>
      <c r="E588" s="294" t="s">
        <v>28</v>
      </c>
      <c r="F588" s="294" t="s">
        <v>1232</v>
      </c>
      <c r="G588" s="294">
        <v>200</v>
      </c>
      <c r="H588" s="294"/>
      <c r="I588" s="460">
        <f t="shared" si="42"/>
        <v>0.49382716049382713</v>
      </c>
      <c r="J588" s="318">
        <v>1</v>
      </c>
      <c r="K588" s="460">
        <f t="shared" si="41"/>
        <v>0.49382716049382713</v>
      </c>
    </row>
    <row r="589" spans="1:11" ht="16.5" x14ac:dyDescent="0.25">
      <c r="A589" s="295">
        <v>123</v>
      </c>
      <c r="B589" s="296" t="s">
        <v>2207</v>
      </c>
      <c r="C589" s="305" t="s">
        <v>2781</v>
      </c>
      <c r="D589" s="299"/>
      <c r="E589" s="298" t="s">
        <v>28</v>
      </c>
      <c r="F589" s="298" t="s">
        <v>1232</v>
      </c>
      <c r="G589" s="298">
        <v>300</v>
      </c>
      <c r="H589" s="298"/>
      <c r="I589" s="460">
        <f t="shared" si="42"/>
        <v>0.74074074074074081</v>
      </c>
      <c r="J589" s="318">
        <v>1</v>
      </c>
      <c r="K589" s="460">
        <f t="shared" si="41"/>
        <v>0.74074074074074081</v>
      </c>
    </row>
    <row r="590" spans="1:11" ht="16.5" x14ac:dyDescent="0.25">
      <c r="A590" s="295">
        <v>124</v>
      </c>
      <c r="B590" s="296" t="s">
        <v>2208</v>
      </c>
      <c r="C590" s="305" t="s">
        <v>2782</v>
      </c>
      <c r="D590" s="299"/>
      <c r="E590" s="298" t="s">
        <v>28</v>
      </c>
      <c r="F590" s="298" t="s">
        <v>2177</v>
      </c>
      <c r="G590" s="298">
        <v>100</v>
      </c>
      <c r="H590" s="298"/>
      <c r="I590" s="460">
        <f t="shared" si="42"/>
        <v>0.24691358024691357</v>
      </c>
      <c r="J590" s="318">
        <v>1</v>
      </c>
      <c r="K590" s="460">
        <f t="shared" si="41"/>
        <v>0.24691358024691357</v>
      </c>
    </row>
    <row r="591" spans="1:11" ht="16.5" x14ac:dyDescent="0.25">
      <c r="A591" s="295">
        <v>125</v>
      </c>
      <c r="B591" s="296" t="s">
        <v>2819</v>
      </c>
      <c r="C591" s="310" t="s">
        <v>2783</v>
      </c>
      <c r="D591" s="354"/>
      <c r="E591" s="294" t="s">
        <v>28</v>
      </c>
      <c r="F591" s="294" t="s">
        <v>1232</v>
      </c>
      <c r="G591" s="294">
        <v>300</v>
      </c>
      <c r="H591" s="294"/>
      <c r="I591" s="460">
        <f t="shared" si="42"/>
        <v>0.74074074074074081</v>
      </c>
      <c r="J591" s="318">
        <v>1</v>
      </c>
      <c r="K591" s="460">
        <f t="shared" si="41"/>
        <v>0.74074074074074081</v>
      </c>
    </row>
    <row r="592" spans="1:11" ht="16.5" x14ac:dyDescent="0.25">
      <c r="A592" s="295">
        <v>126</v>
      </c>
      <c r="B592" s="296" t="s">
        <v>2210</v>
      </c>
      <c r="C592" s="305" t="s">
        <v>2784</v>
      </c>
      <c r="D592" s="299"/>
      <c r="E592" s="298" t="s">
        <v>28</v>
      </c>
      <c r="F592" s="298" t="s">
        <v>1232</v>
      </c>
      <c r="G592" s="298">
        <v>300</v>
      </c>
      <c r="H592" s="298"/>
      <c r="I592" s="460">
        <f t="shared" si="42"/>
        <v>0.74074074074074081</v>
      </c>
      <c r="J592" s="318">
        <v>1</v>
      </c>
      <c r="K592" s="460">
        <f t="shared" si="41"/>
        <v>0.74074074074074081</v>
      </c>
    </row>
    <row r="593" spans="1:11" ht="16.5" x14ac:dyDescent="0.25">
      <c r="A593" s="295">
        <v>127</v>
      </c>
      <c r="B593" s="292" t="s">
        <v>2167</v>
      </c>
      <c r="C593" s="305" t="s">
        <v>2785</v>
      </c>
      <c r="D593" s="299"/>
      <c r="E593" s="298" t="s">
        <v>28</v>
      </c>
      <c r="F593" s="298" t="s">
        <v>2177</v>
      </c>
      <c r="G593" s="298">
        <v>300</v>
      </c>
      <c r="H593" s="298"/>
      <c r="I593" s="460">
        <f t="shared" si="42"/>
        <v>0.74074074074074081</v>
      </c>
      <c r="J593" s="318">
        <v>1</v>
      </c>
      <c r="K593" s="460">
        <f t="shared" si="41"/>
        <v>0.74074074074074081</v>
      </c>
    </row>
    <row r="594" spans="1:11" ht="16.5" x14ac:dyDescent="0.25">
      <c r="A594" s="295">
        <v>128</v>
      </c>
      <c r="B594" s="301"/>
      <c r="C594" s="305" t="s">
        <v>2786</v>
      </c>
      <c r="D594" s="299"/>
      <c r="E594" s="298" t="s">
        <v>28</v>
      </c>
      <c r="F594" s="298" t="s">
        <v>2177</v>
      </c>
      <c r="G594" s="298">
        <v>100</v>
      </c>
      <c r="H594" s="298"/>
      <c r="I594" s="460">
        <f t="shared" si="42"/>
        <v>0.24691358024691357</v>
      </c>
      <c r="J594" s="318">
        <v>1</v>
      </c>
      <c r="K594" s="460">
        <f t="shared" si="41"/>
        <v>0.24691358024691357</v>
      </c>
    </row>
    <row r="595" spans="1:11" ht="33" x14ac:dyDescent="0.25">
      <c r="A595" s="295">
        <v>129</v>
      </c>
      <c r="B595" s="296" t="s">
        <v>2211</v>
      </c>
      <c r="C595" s="305" t="s">
        <v>2787</v>
      </c>
      <c r="D595" s="299"/>
      <c r="E595" s="298" t="s">
        <v>28</v>
      </c>
      <c r="F595" s="298" t="s">
        <v>1232</v>
      </c>
      <c r="G595" s="298">
        <v>100</v>
      </c>
      <c r="H595" s="298"/>
      <c r="I595" s="460">
        <f t="shared" si="42"/>
        <v>0.24691358024691357</v>
      </c>
      <c r="J595" s="318">
        <v>1</v>
      </c>
      <c r="K595" s="460">
        <f t="shared" si="41"/>
        <v>0.24691358024691357</v>
      </c>
    </row>
    <row r="596" spans="1:11" ht="16.5" x14ac:dyDescent="0.25">
      <c r="A596" s="295">
        <v>130</v>
      </c>
      <c r="B596" s="296" t="s">
        <v>2212</v>
      </c>
      <c r="C596" s="305" t="s">
        <v>2788</v>
      </c>
      <c r="D596" s="299"/>
      <c r="E596" s="298" t="s">
        <v>28</v>
      </c>
      <c r="F596" s="298" t="s">
        <v>1232</v>
      </c>
      <c r="G596" s="298">
        <v>100</v>
      </c>
      <c r="H596" s="298"/>
      <c r="I596" s="460">
        <f t="shared" si="42"/>
        <v>0.24691358024691357</v>
      </c>
      <c r="J596" s="318">
        <v>1</v>
      </c>
      <c r="K596" s="460">
        <f t="shared" si="41"/>
        <v>0.24691358024691357</v>
      </c>
    </row>
    <row r="597" spans="1:11" ht="16.5" x14ac:dyDescent="0.25">
      <c r="A597" s="295">
        <v>131</v>
      </c>
      <c r="B597" s="296" t="s">
        <v>2213</v>
      </c>
      <c r="C597" s="305" t="s">
        <v>2789</v>
      </c>
      <c r="D597" s="299"/>
      <c r="E597" s="298" t="s">
        <v>28</v>
      </c>
      <c r="F597" s="298" t="s">
        <v>2177</v>
      </c>
      <c r="G597" s="298">
        <v>100</v>
      </c>
      <c r="H597" s="298"/>
      <c r="I597" s="460">
        <f t="shared" si="42"/>
        <v>0.24691358024691357</v>
      </c>
      <c r="J597" s="318">
        <v>1</v>
      </c>
      <c r="K597" s="460">
        <f t="shared" si="41"/>
        <v>0.24691358024691357</v>
      </c>
    </row>
    <row r="598" spans="1:11" ht="31.5" x14ac:dyDescent="0.25">
      <c r="A598" s="94">
        <v>132</v>
      </c>
      <c r="B598" s="72" t="s">
        <v>2214</v>
      </c>
      <c r="C598" s="40" t="s">
        <v>2790</v>
      </c>
      <c r="D598" s="3"/>
      <c r="E598" s="9" t="s">
        <v>28</v>
      </c>
      <c r="F598" s="9" t="s">
        <v>2177</v>
      </c>
      <c r="G598" s="9">
        <v>100</v>
      </c>
      <c r="H598" s="9"/>
      <c r="I598" s="460">
        <f t="shared" si="42"/>
        <v>0.24691358024691357</v>
      </c>
      <c r="J598" s="318">
        <v>1</v>
      </c>
      <c r="K598" s="460">
        <f t="shared" si="41"/>
        <v>0.24691358024691357</v>
      </c>
    </row>
    <row r="600" spans="1:11" x14ac:dyDescent="0.25">
      <c r="A600" s="330" t="s">
        <v>2215</v>
      </c>
      <c r="B600" s="331"/>
      <c r="C600" s="332"/>
      <c r="D600" s="333"/>
      <c r="E600" s="333"/>
      <c r="F600" s="333"/>
      <c r="G600" s="333"/>
      <c r="H600" s="333"/>
      <c r="I600" s="462"/>
      <c r="J600" s="334"/>
      <c r="K600" s="462"/>
    </row>
    <row r="601" spans="1:11" x14ac:dyDescent="0.25">
      <c r="A601" s="37" t="s">
        <v>1483</v>
      </c>
    </row>
    <row r="602" spans="1:11" s="424" customFormat="1" ht="30" customHeight="1" x14ac:dyDescent="0.25">
      <c r="A602" s="487" t="s">
        <v>0</v>
      </c>
      <c r="B602" s="487" t="s">
        <v>20</v>
      </c>
      <c r="C602" s="487" t="s">
        <v>1</v>
      </c>
      <c r="D602" s="491" t="s">
        <v>2</v>
      </c>
      <c r="E602" s="492"/>
      <c r="F602" s="487" t="s">
        <v>37</v>
      </c>
      <c r="G602" s="487" t="s">
        <v>38</v>
      </c>
      <c r="H602" s="487" t="s">
        <v>3</v>
      </c>
      <c r="I602" s="489" t="s">
        <v>3193</v>
      </c>
      <c r="J602" s="487" t="s">
        <v>3189</v>
      </c>
      <c r="K602" s="489" t="s">
        <v>3190</v>
      </c>
    </row>
    <row r="603" spans="1:11" s="424" customFormat="1" ht="30" customHeight="1" x14ac:dyDescent="0.25">
      <c r="A603" s="488"/>
      <c r="B603" s="488"/>
      <c r="C603" s="488"/>
      <c r="D603" s="425" t="s">
        <v>39</v>
      </c>
      <c r="E603" s="425" t="s">
        <v>4</v>
      </c>
      <c r="F603" s="488"/>
      <c r="G603" s="488"/>
      <c r="H603" s="488"/>
      <c r="I603" s="490"/>
      <c r="J603" s="488"/>
      <c r="K603" s="490"/>
    </row>
    <row r="604" spans="1:11" x14ac:dyDescent="0.25">
      <c r="A604" s="38"/>
      <c r="B604" s="347" t="s">
        <v>2791</v>
      </c>
      <c r="C604" s="8"/>
      <c r="D604" s="108"/>
      <c r="E604" s="3"/>
      <c r="F604" s="3"/>
      <c r="G604" s="3"/>
      <c r="H604" s="3"/>
      <c r="I604" s="460"/>
      <c r="J604" s="318"/>
      <c r="K604" s="460"/>
    </row>
    <row r="605" spans="1:11" x14ac:dyDescent="0.25">
      <c r="A605" s="94">
        <v>1</v>
      </c>
      <c r="B605" s="72"/>
      <c r="C605" s="24" t="s">
        <v>1213</v>
      </c>
      <c r="D605" s="61" t="s">
        <v>28</v>
      </c>
      <c r="E605" s="9" t="s">
        <v>28</v>
      </c>
      <c r="F605" s="9" t="s">
        <v>2216</v>
      </c>
      <c r="G605" s="9">
        <v>50</v>
      </c>
      <c r="H605" s="9"/>
      <c r="I605" s="460">
        <f>G605/9/45</f>
        <v>0.12345679012345678</v>
      </c>
      <c r="J605" s="318">
        <v>5</v>
      </c>
      <c r="K605" s="460">
        <f t="shared" ref="K605:K641" si="43">I605/J605</f>
        <v>2.4691358024691357E-2</v>
      </c>
    </row>
    <row r="606" spans="1:11" x14ac:dyDescent="0.25">
      <c r="A606" s="94">
        <v>2</v>
      </c>
      <c r="B606" s="72"/>
      <c r="C606" s="24" t="s">
        <v>1200</v>
      </c>
      <c r="D606" s="61" t="s">
        <v>28</v>
      </c>
      <c r="E606" s="9" t="s">
        <v>28</v>
      </c>
      <c r="F606" s="9" t="s">
        <v>65</v>
      </c>
      <c r="G606" s="9">
        <v>10</v>
      </c>
      <c r="H606" s="9"/>
      <c r="I606" s="460">
        <f t="shared" ref="I606:I641" si="44">G606/9/45</f>
        <v>2.469135802469136E-2</v>
      </c>
      <c r="J606" s="318">
        <v>5</v>
      </c>
      <c r="K606" s="460">
        <f t="shared" si="43"/>
        <v>4.9382716049382724E-3</v>
      </c>
    </row>
    <row r="607" spans="1:11" x14ac:dyDescent="0.25">
      <c r="A607" s="94">
        <v>3</v>
      </c>
      <c r="B607" s="72"/>
      <c r="C607" s="24" t="s">
        <v>1201</v>
      </c>
      <c r="D607" s="61" t="s">
        <v>28</v>
      </c>
      <c r="E607" s="9" t="s">
        <v>28</v>
      </c>
      <c r="F607" s="9" t="s">
        <v>65</v>
      </c>
      <c r="G607" s="9">
        <v>7</v>
      </c>
      <c r="H607" s="9"/>
      <c r="I607" s="460">
        <f t="shared" si="44"/>
        <v>1.7283950617283952E-2</v>
      </c>
      <c r="J607" s="318">
        <v>5</v>
      </c>
      <c r="K607" s="460">
        <f t="shared" si="43"/>
        <v>3.4567901234567903E-3</v>
      </c>
    </row>
    <row r="608" spans="1:11" x14ac:dyDescent="0.25">
      <c r="A608" s="21">
        <v>4</v>
      </c>
      <c r="B608" s="70"/>
      <c r="C608" s="16" t="s">
        <v>2217</v>
      </c>
      <c r="D608" s="118" t="s">
        <v>28</v>
      </c>
      <c r="E608" s="9" t="s">
        <v>28</v>
      </c>
      <c r="F608" s="9" t="s">
        <v>65</v>
      </c>
      <c r="G608" s="9">
        <v>7</v>
      </c>
      <c r="H608" s="9"/>
      <c r="I608" s="460">
        <f t="shared" si="44"/>
        <v>1.7283950617283952E-2</v>
      </c>
      <c r="J608" s="318">
        <v>5</v>
      </c>
      <c r="K608" s="460">
        <f t="shared" si="43"/>
        <v>3.4567901234567903E-3</v>
      </c>
    </row>
    <row r="609" spans="1:11" x14ac:dyDescent="0.25">
      <c r="A609" s="94">
        <v>5</v>
      </c>
      <c r="B609" s="72"/>
      <c r="C609" s="24" t="s">
        <v>1207</v>
      </c>
      <c r="D609" s="61" t="s">
        <v>28</v>
      </c>
      <c r="E609" s="9" t="s">
        <v>28</v>
      </c>
      <c r="F609" s="9" t="s">
        <v>65</v>
      </c>
      <c r="G609" s="9">
        <v>7</v>
      </c>
      <c r="H609" s="9"/>
      <c r="I609" s="460">
        <f t="shared" si="44"/>
        <v>1.7283950617283952E-2</v>
      </c>
      <c r="J609" s="318">
        <v>5</v>
      </c>
      <c r="K609" s="460">
        <f t="shared" si="43"/>
        <v>3.4567901234567903E-3</v>
      </c>
    </row>
    <row r="610" spans="1:11" x14ac:dyDescent="0.25">
      <c r="A610" s="94">
        <v>6</v>
      </c>
      <c r="B610" s="72"/>
      <c r="C610" s="24" t="s">
        <v>2218</v>
      </c>
      <c r="D610" s="61" t="s">
        <v>28</v>
      </c>
      <c r="E610" s="9" t="s">
        <v>28</v>
      </c>
      <c r="F610" s="9" t="s">
        <v>65</v>
      </c>
      <c r="G610" s="9">
        <v>7</v>
      </c>
      <c r="H610" s="9"/>
      <c r="I610" s="460">
        <f t="shared" si="44"/>
        <v>1.7283950617283952E-2</v>
      </c>
      <c r="J610" s="318">
        <v>5</v>
      </c>
      <c r="K610" s="460">
        <f t="shared" si="43"/>
        <v>3.4567901234567903E-3</v>
      </c>
    </row>
    <row r="611" spans="1:11" x14ac:dyDescent="0.25">
      <c r="A611" s="94">
        <v>7</v>
      </c>
      <c r="B611" s="72"/>
      <c r="C611" s="24" t="s">
        <v>2219</v>
      </c>
      <c r="D611" s="60"/>
      <c r="E611" s="9" t="s">
        <v>28</v>
      </c>
      <c r="F611" s="9" t="s">
        <v>65</v>
      </c>
      <c r="G611" s="9">
        <v>7</v>
      </c>
      <c r="H611" s="9"/>
      <c r="I611" s="460">
        <f t="shared" si="44"/>
        <v>1.7283950617283952E-2</v>
      </c>
      <c r="J611" s="318">
        <v>5</v>
      </c>
      <c r="K611" s="460">
        <f t="shared" si="43"/>
        <v>3.4567901234567903E-3</v>
      </c>
    </row>
    <row r="612" spans="1:11" x14ac:dyDescent="0.25">
      <c r="A612" s="94">
        <v>8</v>
      </c>
      <c r="B612" s="72"/>
      <c r="C612" s="24" t="s">
        <v>2220</v>
      </c>
      <c r="D612" s="60"/>
      <c r="E612" s="9" t="s">
        <v>28</v>
      </c>
      <c r="F612" s="9" t="s">
        <v>1232</v>
      </c>
      <c r="G612" s="9">
        <v>100</v>
      </c>
      <c r="H612" s="9"/>
      <c r="I612" s="460">
        <f t="shared" si="44"/>
        <v>0.24691358024691357</v>
      </c>
      <c r="J612" s="318">
        <v>1</v>
      </c>
      <c r="K612" s="460">
        <f t="shared" si="43"/>
        <v>0.24691358024691357</v>
      </c>
    </row>
    <row r="613" spans="1:11" x14ac:dyDescent="0.25">
      <c r="A613" s="94">
        <v>9</v>
      </c>
      <c r="B613" s="72"/>
      <c r="C613" s="24" t="s">
        <v>2221</v>
      </c>
      <c r="D613" s="60"/>
      <c r="E613" s="9" t="s">
        <v>28</v>
      </c>
      <c r="F613" s="9" t="s">
        <v>108</v>
      </c>
      <c r="G613" s="9">
        <v>7</v>
      </c>
      <c r="H613" s="9"/>
      <c r="I613" s="460">
        <f t="shared" si="44"/>
        <v>1.7283950617283952E-2</v>
      </c>
      <c r="J613" s="318">
        <v>1</v>
      </c>
      <c r="K613" s="460">
        <f t="shared" si="43"/>
        <v>1.7283950617283952E-2</v>
      </c>
    </row>
    <row r="614" spans="1:11" x14ac:dyDescent="0.25">
      <c r="A614" s="94">
        <v>10</v>
      </c>
      <c r="B614" s="72"/>
      <c r="C614" s="24" t="s">
        <v>2222</v>
      </c>
      <c r="D614" s="60"/>
      <c r="E614" s="9" t="s">
        <v>28</v>
      </c>
      <c r="F614" s="9" t="s">
        <v>108</v>
      </c>
      <c r="G614" s="9">
        <v>7</v>
      </c>
      <c r="H614" s="9"/>
      <c r="I614" s="460">
        <f t="shared" si="44"/>
        <v>1.7283950617283952E-2</v>
      </c>
      <c r="J614" s="318">
        <v>1</v>
      </c>
      <c r="K614" s="460">
        <f t="shared" si="43"/>
        <v>1.7283950617283952E-2</v>
      </c>
    </row>
    <row r="615" spans="1:11" x14ac:dyDescent="0.25">
      <c r="A615" s="94">
        <v>11</v>
      </c>
      <c r="B615" s="72"/>
      <c r="C615" s="24" t="s">
        <v>2223</v>
      </c>
      <c r="D615" s="60"/>
      <c r="E615" s="9" t="s">
        <v>28</v>
      </c>
      <c r="F615" s="9" t="s">
        <v>65</v>
      </c>
      <c r="G615" s="9">
        <v>7</v>
      </c>
      <c r="H615" s="9"/>
      <c r="I615" s="460">
        <f t="shared" si="44"/>
        <v>1.7283950617283952E-2</v>
      </c>
      <c r="J615" s="318">
        <v>5</v>
      </c>
      <c r="K615" s="460">
        <f t="shared" si="43"/>
        <v>3.4567901234567903E-3</v>
      </c>
    </row>
    <row r="616" spans="1:11" x14ac:dyDescent="0.25">
      <c r="A616" s="94">
        <v>12</v>
      </c>
      <c r="B616" s="72"/>
      <c r="C616" s="24" t="s">
        <v>2224</v>
      </c>
      <c r="D616" s="60"/>
      <c r="E616" s="9" t="s">
        <v>28</v>
      </c>
      <c r="F616" s="9" t="s">
        <v>65</v>
      </c>
      <c r="G616" s="9">
        <v>7</v>
      </c>
      <c r="H616" s="9"/>
      <c r="I616" s="460">
        <f t="shared" si="44"/>
        <v>1.7283950617283952E-2</v>
      </c>
      <c r="J616" s="318">
        <v>5</v>
      </c>
      <c r="K616" s="460">
        <f t="shared" si="43"/>
        <v>3.4567901234567903E-3</v>
      </c>
    </row>
    <row r="617" spans="1:11" x14ac:dyDescent="0.25">
      <c r="A617" s="99">
        <v>13</v>
      </c>
      <c r="B617" s="85"/>
      <c r="C617" s="44" t="s">
        <v>2225</v>
      </c>
      <c r="D617" s="352"/>
      <c r="E617" s="43" t="s">
        <v>28</v>
      </c>
      <c r="F617" s="43" t="s">
        <v>65</v>
      </c>
      <c r="G617" s="43">
        <v>7</v>
      </c>
      <c r="H617" s="9"/>
      <c r="I617" s="460">
        <f t="shared" si="44"/>
        <v>1.7283950617283952E-2</v>
      </c>
      <c r="J617" s="318">
        <v>5</v>
      </c>
      <c r="K617" s="460">
        <f t="shared" si="43"/>
        <v>3.4567901234567903E-3</v>
      </c>
    </row>
    <row r="618" spans="1:11" x14ac:dyDescent="0.25">
      <c r="A618" s="99">
        <v>14</v>
      </c>
      <c r="B618" s="85"/>
      <c r="C618" s="44" t="s">
        <v>2226</v>
      </c>
      <c r="D618" s="352"/>
      <c r="E618" s="43" t="s">
        <v>28</v>
      </c>
      <c r="F618" s="43" t="s">
        <v>65</v>
      </c>
      <c r="G618" s="43">
        <v>7</v>
      </c>
      <c r="H618" s="9"/>
      <c r="I618" s="460">
        <f t="shared" si="44"/>
        <v>1.7283950617283952E-2</v>
      </c>
      <c r="J618" s="318">
        <v>5</v>
      </c>
      <c r="K618" s="460">
        <f t="shared" si="43"/>
        <v>3.4567901234567903E-3</v>
      </c>
    </row>
    <row r="619" spans="1:11" x14ac:dyDescent="0.25">
      <c r="A619" s="99">
        <v>15</v>
      </c>
      <c r="B619" s="85"/>
      <c r="C619" s="44" t="s">
        <v>2227</v>
      </c>
      <c r="D619" s="352"/>
      <c r="E619" s="43" t="s">
        <v>28</v>
      </c>
      <c r="F619" s="43" t="s">
        <v>65</v>
      </c>
      <c r="G619" s="43">
        <v>7</v>
      </c>
      <c r="H619" s="9"/>
      <c r="I619" s="460">
        <f t="shared" si="44"/>
        <v>1.7283950617283952E-2</v>
      </c>
      <c r="J619" s="318">
        <v>5</v>
      </c>
      <c r="K619" s="460">
        <f t="shared" si="43"/>
        <v>3.4567901234567903E-3</v>
      </c>
    </row>
    <row r="620" spans="1:11" x14ac:dyDescent="0.25">
      <c r="A620" s="21">
        <v>16</v>
      </c>
      <c r="B620" s="70"/>
      <c r="C620" s="16" t="s">
        <v>1222</v>
      </c>
      <c r="D620" s="118" t="s">
        <v>28</v>
      </c>
      <c r="E620" s="9" t="s">
        <v>28</v>
      </c>
      <c r="F620" s="9" t="s">
        <v>65</v>
      </c>
      <c r="G620" s="9">
        <v>14</v>
      </c>
      <c r="H620" s="9"/>
      <c r="I620" s="460">
        <f t="shared" si="44"/>
        <v>3.4567901234567905E-2</v>
      </c>
      <c r="J620" s="318">
        <v>5</v>
      </c>
      <c r="K620" s="460">
        <f t="shared" si="43"/>
        <v>6.9135802469135806E-3</v>
      </c>
    </row>
    <row r="621" spans="1:11" x14ac:dyDescent="0.25">
      <c r="A621" s="94">
        <v>17</v>
      </c>
      <c r="B621" s="72"/>
      <c r="C621" s="24" t="s">
        <v>2228</v>
      </c>
      <c r="D621" s="61" t="s">
        <v>28</v>
      </c>
      <c r="E621" s="9" t="s">
        <v>28</v>
      </c>
      <c r="F621" s="9" t="s">
        <v>560</v>
      </c>
      <c r="G621" s="9">
        <v>7</v>
      </c>
      <c r="H621" s="9"/>
      <c r="I621" s="460">
        <f t="shared" si="44"/>
        <v>1.7283950617283952E-2</v>
      </c>
      <c r="J621" s="318">
        <v>1</v>
      </c>
      <c r="K621" s="460">
        <f t="shared" si="43"/>
        <v>1.7283950617283952E-2</v>
      </c>
    </row>
    <row r="622" spans="1:11" x14ac:dyDescent="0.25">
      <c r="A622" s="21">
        <v>18</v>
      </c>
      <c r="B622" s="70"/>
      <c r="C622" s="16" t="s">
        <v>2229</v>
      </c>
      <c r="D622" s="118"/>
      <c r="E622" s="9" t="s">
        <v>28</v>
      </c>
      <c r="F622" s="9" t="s">
        <v>13</v>
      </c>
      <c r="G622" s="9">
        <v>7</v>
      </c>
      <c r="H622" s="9"/>
      <c r="I622" s="460">
        <f t="shared" si="44"/>
        <v>1.7283950617283952E-2</v>
      </c>
      <c r="J622" s="318">
        <v>5</v>
      </c>
      <c r="K622" s="460">
        <f t="shared" si="43"/>
        <v>3.4567901234567903E-3</v>
      </c>
    </row>
    <row r="623" spans="1:11" ht="30" x14ac:dyDescent="0.25">
      <c r="A623" s="94">
        <v>19</v>
      </c>
      <c r="B623" s="72"/>
      <c r="C623" s="24" t="s">
        <v>2230</v>
      </c>
      <c r="D623" s="60"/>
      <c r="E623" s="9" t="s">
        <v>28</v>
      </c>
      <c r="F623" s="9" t="s">
        <v>2231</v>
      </c>
      <c r="G623" s="9">
        <v>1</v>
      </c>
      <c r="H623" s="9"/>
      <c r="I623" s="460">
        <f t="shared" si="44"/>
        <v>2.4691358024691358E-3</v>
      </c>
      <c r="J623" s="318">
        <v>5</v>
      </c>
      <c r="K623" s="460">
        <f t="shared" si="43"/>
        <v>4.9382716049382717E-4</v>
      </c>
    </row>
    <row r="624" spans="1:11" x14ac:dyDescent="0.25">
      <c r="A624" s="94">
        <v>20</v>
      </c>
      <c r="B624" s="72"/>
      <c r="C624" s="24" t="s">
        <v>2232</v>
      </c>
      <c r="D624" s="61" t="s">
        <v>28</v>
      </c>
      <c r="E624" s="9" t="s">
        <v>28</v>
      </c>
      <c r="F624" s="9" t="s">
        <v>65</v>
      </c>
      <c r="G624" s="9">
        <v>5</v>
      </c>
      <c r="H624" s="9"/>
      <c r="I624" s="460">
        <f t="shared" si="44"/>
        <v>1.234567901234568E-2</v>
      </c>
      <c r="J624" s="318">
        <v>5</v>
      </c>
      <c r="K624" s="460">
        <f t="shared" si="43"/>
        <v>2.4691358024691362E-3</v>
      </c>
    </row>
    <row r="625" spans="1:11" x14ac:dyDescent="0.25">
      <c r="A625" s="94">
        <v>21</v>
      </c>
      <c r="B625" s="72"/>
      <c r="C625" s="24" t="s">
        <v>2233</v>
      </c>
      <c r="D625" s="61" t="s">
        <v>28</v>
      </c>
      <c r="E625" s="9" t="s">
        <v>28</v>
      </c>
      <c r="F625" s="9" t="s">
        <v>65</v>
      </c>
      <c r="G625" s="9">
        <v>15</v>
      </c>
      <c r="H625" s="9"/>
      <c r="I625" s="460">
        <f t="shared" si="44"/>
        <v>3.7037037037037042E-2</v>
      </c>
      <c r="J625" s="318">
        <v>5</v>
      </c>
      <c r="K625" s="460">
        <f t="shared" si="43"/>
        <v>7.4074074074074086E-3</v>
      </c>
    </row>
    <row r="626" spans="1:11" x14ac:dyDescent="0.25">
      <c r="A626" s="94">
        <v>22</v>
      </c>
      <c r="B626" s="72"/>
      <c r="C626" s="24" t="s">
        <v>2234</v>
      </c>
      <c r="D626" s="61" t="s">
        <v>28</v>
      </c>
      <c r="E626" s="9" t="s">
        <v>28</v>
      </c>
      <c r="F626" s="9" t="s">
        <v>65</v>
      </c>
      <c r="G626" s="9">
        <v>7</v>
      </c>
      <c r="H626" s="9"/>
      <c r="I626" s="460">
        <f t="shared" si="44"/>
        <v>1.7283950617283952E-2</v>
      </c>
      <c r="J626" s="318">
        <v>5</v>
      </c>
      <c r="K626" s="460">
        <f t="shared" si="43"/>
        <v>3.4567901234567903E-3</v>
      </c>
    </row>
    <row r="627" spans="1:11" x14ac:dyDescent="0.25">
      <c r="A627" s="21">
        <v>23</v>
      </c>
      <c r="B627" s="70"/>
      <c r="C627" s="16" t="s">
        <v>2235</v>
      </c>
      <c r="D627" s="118" t="s">
        <v>28</v>
      </c>
      <c r="E627" s="9" t="s">
        <v>28</v>
      </c>
      <c r="F627" s="9" t="s">
        <v>65</v>
      </c>
      <c r="G627" s="9">
        <v>7</v>
      </c>
      <c r="H627" s="9"/>
      <c r="I627" s="460">
        <f t="shared" si="44"/>
        <v>1.7283950617283952E-2</v>
      </c>
      <c r="J627" s="318">
        <v>5</v>
      </c>
      <c r="K627" s="460">
        <f t="shared" si="43"/>
        <v>3.4567901234567903E-3</v>
      </c>
    </row>
    <row r="628" spans="1:11" x14ac:dyDescent="0.25">
      <c r="A628" s="94">
        <v>24</v>
      </c>
      <c r="B628" s="72"/>
      <c r="C628" s="24" t="s">
        <v>2236</v>
      </c>
      <c r="D628" s="61" t="s">
        <v>28</v>
      </c>
      <c r="E628" s="9" t="s">
        <v>28</v>
      </c>
      <c r="F628" s="9" t="s">
        <v>65</v>
      </c>
      <c r="G628" s="9">
        <v>7</v>
      </c>
      <c r="H628" s="9"/>
      <c r="I628" s="460">
        <f t="shared" si="44"/>
        <v>1.7283950617283952E-2</v>
      </c>
      <c r="J628" s="318">
        <v>5</v>
      </c>
      <c r="K628" s="460">
        <f t="shared" si="43"/>
        <v>3.4567901234567903E-3</v>
      </c>
    </row>
    <row r="629" spans="1:11" x14ac:dyDescent="0.25">
      <c r="A629" s="94">
        <v>25</v>
      </c>
      <c r="B629" s="72"/>
      <c r="C629" s="24" t="s">
        <v>2237</v>
      </c>
      <c r="D629" s="61" t="s">
        <v>28</v>
      </c>
      <c r="E629" s="9" t="s">
        <v>28</v>
      </c>
      <c r="F629" s="9" t="s">
        <v>65</v>
      </c>
      <c r="G629" s="9">
        <v>7</v>
      </c>
      <c r="H629" s="9"/>
      <c r="I629" s="460">
        <f t="shared" si="44"/>
        <v>1.7283950617283952E-2</v>
      </c>
      <c r="J629" s="318">
        <v>5</v>
      </c>
      <c r="K629" s="460">
        <f t="shared" si="43"/>
        <v>3.4567901234567903E-3</v>
      </c>
    </row>
    <row r="630" spans="1:11" x14ac:dyDescent="0.25">
      <c r="A630" s="94">
        <v>26</v>
      </c>
      <c r="B630" s="72"/>
      <c r="C630" s="24" t="s">
        <v>2238</v>
      </c>
      <c r="D630" s="61" t="s">
        <v>28</v>
      </c>
      <c r="E630" s="9" t="s">
        <v>28</v>
      </c>
      <c r="F630" s="9" t="s">
        <v>65</v>
      </c>
      <c r="G630" s="9">
        <v>7</v>
      </c>
      <c r="H630" s="9"/>
      <c r="I630" s="460">
        <f t="shared" si="44"/>
        <v>1.7283950617283952E-2</v>
      </c>
      <c r="J630" s="318">
        <v>5</v>
      </c>
      <c r="K630" s="460">
        <f t="shared" si="43"/>
        <v>3.4567901234567903E-3</v>
      </c>
    </row>
    <row r="631" spans="1:11" x14ac:dyDescent="0.25">
      <c r="A631" s="94">
        <v>27</v>
      </c>
      <c r="B631" s="72"/>
      <c r="C631" s="24" t="s">
        <v>2239</v>
      </c>
      <c r="D631" s="61" t="s">
        <v>28</v>
      </c>
      <c r="E631" s="9" t="s">
        <v>28</v>
      </c>
      <c r="F631" s="9" t="s">
        <v>65</v>
      </c>
      <c r="G631" s="9">
        <v>7</v>
      </c>
      <c r="H631" s="9"/>
      <c r="I631" s="460">
        <f t="shared" si="44"/>
        <v>1.7283950617283952E-2</v>
      </c>
      <c r="J631" s="318">
        <v>1</v>
      </c>
      <c r="K631" s="460">
        <f t="shared" si="43"/>
        <v>1.7283950617283952E-2</v>
      </c>
    </row>
    <row r="632" spans="1:11" x14ac:dyDescent="0.25">
      <c r="A632" s="94">
        <v>28</v>
      </c>
      <c r="B632" s="72"/>
      <c r="C632" s="24" t="s">
        <v>2240</v>
      </c>
      <c r="D632" s="61" t="s">
        <v>28</v>
      </c>
      <c r="E632" s="9" t="s">
        <v>28</v>
      </c>
      <c r="F632" s="9" t="s">
        <v>65</v>
      </c>
      <c r="G632" s="9">
        <v>2</v>
      </c>
      <c r="H632" s="9"/>
      <c r="I632" s="460">
        <f t="shared" si="44"/>
        <v>4.9382716049382715E-3</v>
      </c>
      <c r="J632" s="318">
        <v>5</v>
      </c>
      <c r="K632" s="460">
        <f t="shared" si="43"/>
        <v>9.8765432098765434E-4</v>
      </c>
    </row>
    <row r="633" spans="1:11" x14ac:dyDescent="0.25">
      <c r="A633" s="94">
        <v>29</v>
      </c>
      <c r="B633" s="72"/>
      <c r="C633" s="24" t="s">
        <v>1203</v>
      </c>
      <c r="D633" s="61" t="s">
        <v>28</v>
      </c>
      <c r="E633" s="9" t="s">
        <v>28</v>
      </c>
      <c r="F633" s="9" t="s">
        <v>108</v>
      </c>
      <c r="G633" s="9">
        <v>2</v>
      </c>
      <c r="H633" s="9"/>
      <c r="I633" s="460">
        <f t="shared" si="44"/>
        <v>4.9382716049382715E-3</v>
      </c>
      <c r="J633" s="318">
        <v>1</v>
      </c>
      <c r="K633" s="460">
        <f t="shared" si="43"/>
        <v>4.9382716049382715E-3</v>
      </c>
    </row>
    <row r="634" spans="1:11" x14ac:dyDescent="0.25">
      <c r="A634" s="21">
        <v>30</v>
      </c>
      <c r="B634" s="70"/>
      <c r="C634" s="16" t="s">
        <v>2087</v>
      </c>
      <c r="D634" s="118" t="s">
        <v>28</v>
      </c>
      <c r="E634" s="9" t="s">
        <v>28</v>
      </c>
      <c r="F634" s="9" t="s">
        <v>13</v>
      </c>
      <c r="G634" s="9">
        <v>1</v>
      </c>
      <c r="H634" s="9"/>
      <c r="I634" s="460">
        <f t="shared" si="44"/>
        <v>2.4691358024691358E-3</v>
      </c>
      <c r="J634" s="318">
        <v>5</v>
      </c>
      <c r="K634" s="460">
        <f t="shared" si="43"/>
        <v>4.9382716049382717E-4</v>
      </c>
    </row>
    <row r="635" spans="1:11" x14ac:dyDescent="0.25">
      <c r="A635" s="21">
        <v>31</v>
      </c>
      <c r="B635" s="70"/>
      <c r="C635" s="16" t="s">
        <v>2089</v>
      </c>
      <c r="D635" s="118" t="s">
        <v>28</v>
      </c>
      <c r="E635" s="9" t="s">
        <v>28</v>
      </c>
      <c r="F635" s="9" t="s">
        <v>65</v>
      </c>
      <c r="G635" s="9">
        <v>1</v>
      </c>
      <c r="H635" s="9"/>
      <c r="I635" s="460">
        <f t="shared" si="44"/>
        <v>2.4691358024691358E-3</v>
      </c>
      <c r="J635" s="318">
        <v>5</v>
      </c>
      <c r="K635" s="460">
        <f t="shared" si="43"/>
        <v>4.9382716049382717E-4</v>
      </c>
    </row>
    <row r="636" spans="1:11" x14ac:dyDescent="0.25">
      <c r="A636" s="94">
        <v>32</v>
      </c>
      <c r="B636" s="72"/>
      <c r="C636" s="24" t="s">
        <v>2241</v>
      </c>
      <c r="D636" s="61" t="s">
        <v>28</v>
      </c>
      <c r="E636" s="9" t="s">
        <v>28</v>
      </c>
      <c r="F636" s="9" t="s">
        <v>65</v>
      </c>
      <c r="G636" s="9">
        <v>1</v>
      </c>
      <c r="H636" s="9"/>
      <c r="I636" s="460">
        <f t="shared" si="44"/>
        <v>2.4691358024691358E-3</v>
      </c>
      <c r="J636" s="318">
        <v>5</v>
      </c>
      <c r="K636" s="460">
        <f t="shared" si="43"/>
        <v>4.9382716049382717E-4</v>
      </c>
    </row>
    <row r="637" spans="1:11" x14ac:dyDescent="0.25">
      <c r="A637" s="21">
        <v>33</v>
      </c>
      <c r="B637" s="70"/>
      <c r="C637" s="16" t="s">
        <v>2242</v>
      </c>
      <c r="D637" s="118" t="s">
        <v>28</v>
      </c>
      <c r="E637" s="9" t="s">
        <v>28</v>
      </c>
      <c r="F637" s="9" t="s">
        <v>65</v>
      </c>
      <c r="G637" s="9">
        <v>1</v>
      </c>
      <c r="H637" s="9"/>
      <c r="I637" s="460">
        <f t="shared" si="44"/>
        <v>2.4691358024691358E-3</v>
      </c>
      <c r="J637" s="318">
        <v>5</v>
      </c>
      <c r="K637" s="460">
        <f t="shared" si="43"/>
        <v>4.9382716049382717E-4</v>
      </c>
    </row>
    <row r="638" spans="1:11" x14ac:dyDescent="0.25">
      <c r="A638" s="94">
        <v>34</v>
      </c>
      <c r="B638" s="72"/>
      <c r="C638" s="24" t="s">
        <v>2243</v>
      </c>
      <c r="D638" s="61" t="s">
        <v>28</v>
      </c>
      <c r="E638" s="9" t="s">
        <v>28</v>
      </c>
      <c r="F638" s="9" t="s">
        <v>65</v>
      </c>
      <c r="G638" s="9">
        <v>7</v>
      </c>
      <c r="H638" s="9"/>
      <c r="I638" s="460">
        <f t="shared" si="44"/>
        <v>1.7283950617283952E-2</v>
      </c>
      <c r="J638" s="318">
        <v>5</v>
      </c>
      <c r="K638" s="460">
        <f t="shared" si="43"/>
        <v>3.4567901234567903E-3</v>
      </c>
    </row>
    <row r="639" spans="1:11" x14ac:dyDescent="0.25">
      <c r="A639" s="94">
        <v>35</v>
      </c>
      <c r="B639" s="72"/>
      <c r="C639" s="24" t="s">
        <v>2244</v>
      </c>
      <c r="D639" s="61" t="s">
        <v>28</v>
      </c>
      <c r="E639" s="9" t="s">
        <v>28</v>
      </c>
      <c r="F639" s="9" t="s">
        <v>65</v>
      </c>
      <c r="G639" s="9">
        <v>7</v>
      </c>
      <c r="H639" s="9"/>
      <c r="I639" s="460">
        <f t="shared" si="44"/>
        <v>1.7283950617283952E-2</v>
      </c>
      <c r="J639" s="318">
        <v>5</v>
      </c>
      <c r="K639" s="460">
        <f t="shared" si="43"/>
        <v>3.4567901234567903E-3</v>
      </c>
    </row>
    <row r="640" spans="1:11" x14ac:dyDescent="0.25">
      <c r="A640" s="21">
        <v>36</v>
      </c>
      <c r="B640" s="70"/>
      <c r="C640" s="16" t="s">
        <v>147</v>
      </c>
      <c r="D640" s="118" t="s">
        <v>28</v>
      </c>
      <c r="E640" s="9"/>
      <c r="F640" s="9" t="s">
        <v>13</v>
      </c>
      <c r="G640" s="9">
        <v>1</v>
      </c>
      <c r="H640" s="9"/>
      <c r="I640" s="460">
        <f t="shared" si="44"/>
        <v>2.4691358024691358E-3</v>
      </c>
      <c r="J640" s="318">
        <v>5</v>
      </c>
      <c r="K640" s="460">
        <f t="shared" si="43"/>
        <v>4.9382716049382717E-4</v>
      </c>
    </row>
    <row r="641" spans="1:11" x14ac:dyDescent="0.25">
      <c r="A641" s="21">
        <v>37</v>
      </c>
      <c r="B641" s="70"/>
      <c r="C641" s="16" t="s">
        <v>1185</v>
      </c>
      <c r="D641" s="118" t="s">
        <v>28</v>
      </c>
      <c r="E641" s="9" t="s">
        <v>28</v>
      </c>
      <c r="F641" s="9" t="s">
        <v>1499</v>
      </c>
      <c r="G641" s="9">
        <v>1</v>
      </c>
      <c r="H641" s="9"/>
      <c r="I641" s="460">
        <f t="shared" si="44"/>
        <v>2.4691358024691358E-3</v>
      </c>
      <c r="J641" s="318">
        <v>5</v>
      </c>
      <c r="K641" s="460">
        <f t="shared" si="43"/>
        <v>4.9382716049382717E-4</v>
      </c>
    </row>
    <row r="642" spans="1:11" x14ac:dyDescent="0.25">
      <c r="A642" s="38" t="s">
        <v>66</v>
      </c>
      <c r="B642" s="347" t="s">
        <v>23</v>
      </c>
      <c r="C642" s="8"/>
      <c r="D642" s="108"/>
      <c r="E642" s="3"/>
      <c r="F642" s="3"/>
      <c r="G642" s="3"/>
      <c r="H642" s="9"/>
      <c r="I642" s="460"/>
      <c r="J642" s="318"/>
      <c r="K642" s="460"/>
    </row>
    <row r="643" spans="1:11" x14ac:dyDescent="0.25">
      <c r="A643" s="38" t="s">
        <v>40</v>
      </c>
      <c r="B643" s="347" t="s">
        <v>162</v>
      </c>
      <c r="C643" s="8"/>
      <c r="D643" s="108"/>
      <c r="E643" s="3"/>
      <c r="F643" s="3"/>
      <c r="G643" s="3"/>
      <c r="H643" s="9"/>
      <c r="I643" s="460"/>
      <c r="J643" s="318"/>
      <c r="K643" s="460"/>
    </row>
    <row r="644" spans="1:11" x14ac:dyDescent="0.25">
      <c r="A644" s="94"/>
      <c r="B644" s="347" t="s">
        <v>2245</v>
      </c>
      <c r="C644" s="8"/>
      <c r="D644" s="108"/>
      <c r="E644" s="3"/>
      <c r="F644" s="3"/>
      <c r="G644" s="3"/>
      <c r="H644" s="9"/>
      <c r="I644" s="460"/>
      <c r="J644" s="318"/>
      <c r="K644" s="460"/>
    </row>
    <row r="645" spans="1:11" x14ac:dyDescent="0.25">
      <c r="A645" s="94"/>
      <c r="B645" s="347" t="s">
        <v>2246</v>
      </c>
      <c r="C645" s="8"/>
      <c r="D645" s="108"/>
      <c r="E645" s="3"/>
      <c r="F645" s="3"/>
      <c r="G645" s="3"/>
      <c r="H645" s="9"/>
      <c r="I645" s="460"/>
      <c r="J645" s="318"/>
      <c r="K645" s="460"/>
    </row>
    <row r="646" spans="1:11" x14ac:dyDescent="0.25">
      <c r="A646" s="94">
        <v>1</v>
      </c>
      <c r="B646" s="72"/>
      <c r="C646" s="24" t="s">
        <v>2247</v>
      </c>
      <c r="D646" s="61" t="s">
        <v>28</v>
      </c>
      <c r="E646" s="9" t="s">
        <v>28</v>
      </c>
      <c r="F646" s="9" t="s">
        <v>350</v>
      </c>
      <c r="G646" s="9" t="s">
        <v>620</v>
      </c>
      <c r="H646" s="9"/>
      <c r="I646" s="460">
        <f>1/3/45</f>
        <v>7.4074074074074068E-3</v>
      </c>
      <c r="J646" s="318">
        <v>5</v>
      </c>
      <c r="K646" s="460">
        <f t="shared" ref="K646:K708" si="45">I646/J646</f>
        <v>1.4814814814814814E-3</v>
      </c>
    </row>
    <row r="647" spans="1:11" x14ac:dyDescent="0.25">
      <c r="A647" s="94"/>
      <c r="B647" s="347" t="s">
        <v>2248</v>
      </c>
      <c r="C647" s="8"/>
      <c r="D647" s="108"/>
      <c r="E647" s="3"/>
      <c r="F647" s="3"/>
      <c r="G647" s="3"/>
      <c r="H647" s="9"/>
      <c r="I647" s="460"/>
      <c r="J647" s="318"/>
      <c r="K647" s="460"/>
    </row>
    <row r="648" spans="1:11" ht="30" x14ac:dyDescent="0.25">
      <c r="A648" s="21">
        <v>2</v>
      </c>
      <c r="B648" s="73" t="s">
        <v>2249</v>
      </c>
      <c r="C648" s="16" t="s">
        <v>2250</v>
      </c>
      <c r="D648" s="118" t="s">
        <v>28</v>
      </c>
      <c r="E648" s="9" t="s">
        <v>28</v>
      </c>
      <c r="F648" s="9" t="s">
        <v>2251</v>
      </c>
      <c r="G648" s="9" t="s">
        <v>620</v>
      </c>
      <c r="H648" s="9"/>
      <c r="I648" s="460">
        <f t="shared" ref="I648:I676" si="46">1/3/45</f>
        <v>7.4074074074074068E-3</v>
      </c>
      <c r="J648" s="318">
        <v>5</v>
      </c>
      <c r="K648" s="460">
        <f t="shared" si="45"/>
        <v>1.4814814814814814E-3</v>
      </c>
    </row>
    <row r="649" spans="1:11" ht="30" x14ac:dyDescent="0.25">
      <c r="A649" s="21">
        <v>3</v>
      </c>
      <c r="B649" s="73" t="s">
        <v>2252</v>
      </c>
      <c r="C649" s="16" t="s">
        <v>2253</v>
      </c>
      <c r="D649" s="118" t="s">
        <v>28</v>
      </c>
      <c r="E649" s="9" t="s">
        <v>28</v>
      </c>
      <c r="F649" s="9" t="s">
        <v>1924</v>
      </c>
      <c r="G649" s="9" t="s">
        <v>620</v>
      </c>
      <c r="H649" s="9"/>
      <c r="I649" s="460">
        <f t="shared" si="46"/>
        <v>7.4074074074074068E-3</v>
      </c>
      <c r="J649" s="318">
        <v>5</v>
      </c>
      <c r="K649" s="460">
        <f t="shared" si="45"/>
        <v>1.4814814814814814E-3</v>
      </c>
    </row>
    <row r="650" spans="1:11" x14ac:dyDescent="0.25">
      <c r="A650" s="21">
        <v>4</v>
      </c>
      <c r="B650" s="73" t="s">
        <v>2254</v>
      </c>
      <c r="C650" s="16" t="s">
        <v>2255</v>
      </c>
      <c r="D650" s="118" t="s">
        <v>28</v>
      </c>
      <c r="E650" s="9" t="s">
        <v>28</v>
      </c>
      <c r="F650" s="9" t="s">
        <v>1924</v>
      </c>
      <c r="G650" s="9" t="s">
        <v>620</v>
      </c>
      <c r="H650" s="9"/>
      <c r="I650" s="460">
        <f t="shared" si="46"/>
        <v>7.4074074074074068E-3</v>
      </c>
      <c r="J650" s="318">
        <v>5</v>
      </c>
      <c r="K650" s="460">
        <f t="shared" si="45"/>
        <v>1.4814814814814814E-3</v>
      </c>
    </row>
    <row r="651" spans="1:11" x14ac:dyDescent="0.25">
      <c r="A651" s="21">
        <v>5</v>
      </c>
      <c r="B651" s="70"/>
      <c r="C651" s="16" t="s">
        <v>1317</v>
      </c>
      <c r="D651" s="118" t="s">
        <v>28</v>
      </c>
      <c r="E651" s="9" t="s">
        <v>28</v>
      </c>
      <c r="F651" s="9" t="s">
        <v>1924</v>
      </c>
      <c r="G651" s="9" t="s">
        <v>620</v>
      </c>
      <c r="H651" s="9"/>
      <c r="I651" s="460">
        <f t="shared" si="46"/>
        <v>7.4074074074074068E-3</v>
      </c>
      <c r="J651" s="318">
        <v>5</v>
      </c>
      <c r="K651" s="460">
        <f t="shared" si="45"/>
        <v>1.4814814814814814E-3</v>
      </c>
    </row>
    <row r="652" spans="1:11" x14ac:dyDescent="0.25">
      <c r="A652" s="94"/>
      <c r="B652" s="347" t="s">
        <v>2256</v>
      </c>
      <c r="C652" s="8"/>
      <c r="D652" s="108"/>
      <c r="E652" s="3"/>
      <c r="F652" s="3"/>
      <c r="G652" s="3"/>
      <c r="H652" s="9"/>
      <c r="I652" s="460"/>
      <c r="J652" s="318"/>
      <c r="K652" s="460"/>
    </row>
    <row r="653" spans="1:11" x14ac:dyDescent="0.25">
      <c r="A653" s="21">
        <v>6</v>
      </c>
      <c r="B653" s="73" t="s">
        <v>2257</v>
      </c>
      <c r="C653" s="16" t="s">
        <v>2258</v>
      </c>
      <c r="D653" s="118" t="s">
        <v>28</v>
      </c>
      <c r="E653" s="9" t="s">
        <v>28</v>
      </c>
      <c r="F653" s="9" t="s">
        <v>1924</v>
      </c>
      <c r="G653" s="9" t="s">
        <v>620</v>
      </c>
      <c r="H653" s="9"/>
      <c r="I653" s="460">
        <f t="shared" si="46"/>
        <v>7.4074074074074068E-3</v>
      </c>
      <c r="J653" s="318">
        <v>5</v>
      </c>
      <c r="K653" s="460">
        <f t="shared" si="45"/>
        <v>1.4814814814814814E-3</v>
      </c>
    </row>
    <row r="654" spans="1:11" x14ac:dyDescent="0.25">
      <c r="A654" s="21">
        <v>7</v>
      </c>
      <c r="B654" s="70"/>
      <c r="C654" s="16" t="s">
        <v>2259</v>
      </c>
      <c r="D654" s="118" t="s">
        <v>28</v>
      </c>
      <c r="E654" s="9" t="s">
        <v>28</v>
      </c>
      <c r="F654" s="9" t="s">
        <v>1924</v>
      </c>
      <c r="G654" s="9" t="s">
        <v>620</v>
      </c>
      <c r="H654" s="9"/>
      <c r="I654" s="460">
        <f t="shared" si="46"/>
        <v>7.4074074074074068E-3</v>
      </c>
      <c r="J654" s="318">
        <v>5</v>
      </c>
      <c r="K654" s="460">
        <f t="shared" si="45"/>
        <v>1.4814814814814814E-3</v>
      </c>
    </row>
    <row r="655" spans="1:11" x14ac:dyDescent="0.25">
      <c r="A655" s="94"/>
      <c r="B655" s="347" t="s">
        <v>2260</v>
      </c>
      <c r="C655" s="8"/>
      <c r="D655" s="108"/>
      <c r="E655" s="3"/>
      <c r="F655" s="3"/>
      <c r="G655" s="3"/>
      <c r="H655" s="9"/>
      <c r="I655" s="460"/>
      <c r="J655" s="318"/>
      <c r="K655" s="460"/>
    </row>
    <row r="656" spans="1:11" x14ac:dyDescent="0.25">
      <c r="A656" s="94"/>
      <c r="B656" s="347" t="s">
        <v>2261</v>
      </c>
      <c r="C656" s="8"/>
      <c r="D656" s="108"/>
      <c r="E656" s="3"/>
      <c r="F656" s="3"/>
      <c r="G656" s="3"/>
      <c r="H656" s="9"/>
      <c r="I656" s="460"/>
      <c r="J656" s="318"/>
      <c r="K656" s="460"/>
    </row>
    <row r="657" spans="1:11" ht="30" x14ac:dyDescent="0.25">
      <c r="A657" s="21">
        <v>8</v>
      </c>
      <c r="B657" s="73" t="s">
        <v>2262</v>
      </c>
      <c r="C657" s="16" t="s">
        <v>2263</v>
      </c>
      <c r="D657" s="119"/>
      <c r="E657" s="9" t="s">
        <v>28</v>
      </c>
      <c r="F657" s="9" t="s">
        <v>350</v>
      </c>
      <c r="G657" s="9" t="s">
        <v>620</v>
      </c>
      <c r="H657" s="9"/>
      <c r="I657" s="460">
        <f t="shared" si="46"/>
        <v>7.4074074074074068E-3</v>
      </c>
      <c r="J657" s="318">
        <v>5</v>
      </c>
      <c r="K657" s="460">
        <f t="shared" si="45"/>
        <v>1.4814814814814814E-3</v>
      </c>
    </row>
    <row r="658" spans="1:11" x14ac:dyDescent="0.25">
      <c r="A658" s="94"/>
      <c r="B658" s="347" t="s">
        <v>2264</v>
      </c>
      <c r="C658" s="8"/>
      <c r="D658" s="108"/>
      <c r="E658" s="3"/>
      <c r="F658" s="3"/>
      <c r="G658" s="3"/>
      <c r="H658" s="9"/>
      <c r="I658" s="460"/>
      <c r="J658" s="318"/>
      <c r="K658" s="460"/>
    </row>
    <row r="659" spans="1:11" x14ac:dyDescent="0.25">
      <c r="A659" s="94">
        <v>9</v>
      </c>
      <c r="B659" s="72" t="s">
        <v>2265</v>
      </c>
      <c r="C659" s="24" t="s">
        <v>2266</v>
      </c>
      <c r="D659" s="61" t="s">
        <v>28</v>
      </c>
      <c r="E659" s="9" t="s">
        <v>28</v>
      </c>
      <c r="F659" s="9" t="s">
        <v>1924</v>
      </c>
      <c r="G659" s="9" t="s">
        <v>620</v>
      </c>
      <c r="H659" s="9"/>
      <c r="I659" s="460">
        <f t="shared" si="46"/>
        <v>7.4074074074074068E-3</v>
      </c>
      <c r="J659" s="318">
        <v>5</v>
      </c>
      <c r="K659" s="460">
        <f t="shared" si="45"/>
        <v>1.4814814814814814E-3</v>
      </c>
    </row>
    <row r="660" spans="1:11" x14ac:dyDescent="0.25">
      <c r="A660" s="94"/>
      <c r="B660" s="347" t="s">
        <v>2267</v>
      </c>
      <c r="C660" s="8"/>
      <c r="D660" s="108"/>
      <c r="E660" s="3"/>
      <c r="F660" s="3"/>
      <c r="G660" s="3"/>
      <c r="H660" s="9"/>
      <c r="I660" s="460"/>
      <c r="J660" s="318"/>
      <c r="K660" s="460"/>
    </row>
    <row r="661" spans="1:11" x14ac:dyDescent="0.25">
      <c r="A661" s="21">
        <v>10</v>
      </c>
      <c r="B661" s="73" t="s">
        <v>2268</v>
      </c>
      <c r="C661" s="16" t="s">
        <v>2269</v>
      </c>
      <c r="D661" s="118" t="s">
        <v>28</v>
      </c>
      <c r="E661" s="9" t="s">
        <v>28</v>
      </c>
      <c r="F661" s="9" t="s">
        <v>1924</v>
      </c>
      <c r="G661" s="9" t="s">
        <v>620</v>
      </c>
      <c r="H661" s="9"/>
      <c r="I661" s="460">
        <f t="shared" si="46"/>
        <v>7.4074074074074068E-3</v>
      </c>
      <c r="J661" s="318">
        <v>5</v>
      </c>
      <c r="K661" s="460">
        <f t="shared" si="45"/>
        <v>1.4814814814814814E-3</v>
      </c>
    </row>
    <row r="662" spans="1:11" x14ac:dyDescent="0.25">
      <c r="A662" s="94"/>
      <c r="B662" s="347" t="s">
        <v>2270</v>
      </c>
      <c r="C662" s="8"/>
      <c r="D662" s="108"/>
      <c r="E662" s="3"/>
      <c r="F662" s="3"/>
      <c r="G662" s="3"/>
      <c r="H662" s="9"/>
      <c r="I662" s="460"/>
      <c r="J662" s="318"/>
      <c r="K662" s="460"/>
    </row>
    <row r="663" spans="1:11" x14ac:dyDescent="0.25">
      <c r="A663" s="94">
        <v>11</v>
      </c>
      <c r="B663" s="72" t="s">
        <v>2271</v>
      </c>
      <c r="C663" s="24" t="s">
        <v>2272</v>
      </c>
      <c r="D663" s="61" t="s">
        <v>28</v>
      </c>
      <c r="E663" s="9" t="s">
        <v>28</v>
      </c>
      <c r="F663" s="9" t="s">
        <v>1924</v>
      </c>
      <c r="G663" s="9" t="s">
        <v>620</v>
      </c>
      <c r="H663" s="9"/>
      <c r="I663" s="460">
        <f t="shared" si="46"/>
        <v>7.4074074074074068E-3</v>
      </c>
      <c r="J663" s="318">
        <v>5</v>
      </c>
      <c r="K663" s="460">
        <f t="shared" si="45"/>
        <v>1.4814814814814814E-3</v>
      </c>
    </row>
    <row r="664" spans="1:11" x14ac:dyDescent="0.25">
      <c r="A664" s="94"/>
      <c r="B664" s="347" t="s">
        <v>2273</v>
      </c>
      <c r="C664" s="8"/>
      <c r="D664" s="108"/>
      <c r="E664" s="3"/>
      <c r="F664" s="3"/>
      <c r="G664" s="3"/>
      <c r="H664" s="9"/>
      <c r="I664" s="460"/>
      <c r="J664" s="318"/>
      <c r="K664" s="460"/>
    </row>
    <row r="665" spans="1:11" x14ac:dyDescent="0.25">
      <c r="A665" s="94">
        <v>12</v>
      </c>
      <c r="B665" s="72"/>
      <c r="C665" s="24" t="s">
        <v>2274</v>
      </c>
      <c r="D665" s="61" t="s">
        <v>28</v>
      </c>
      <c r="E665" s="9" t="s">
        <v>28</v>
      </c>
      <c r="F665" s="9" t="s">
        <v>350</v>
      </c>
      <c r="G665" s="9" t="s">
        <v>620</v>
      </c>
      <c r="H665" s="9"/>
      <c r="I665" s="460">
        <f t="shared" si="46"/>
        <v>7.4074074074074068E-3</v>
      </c>
      <c r="J665" s="318">
        <v>5</v>
      </c>
      <c r="K665" s="460">
        <f t="shared" si="45"/>
        <v>1.4814814814814814E-3</v>
      </c>
    </row>
    <row r="666" spans="1:11" x14ac:dyDescent="0.25">
      <c r="A666" s="23"/>
      <c r="B666" s="347" t="s">
        <v>2275</v>
      </c>
      <c r="C666" s="8"/>
      <c r="D666" s="108"/>
      <c r="E666" s="3"/>
      <c r="F666" s="3"/>
      <c r="G666" s="3"/>
      <c r="H666" s="9"/>
      <c r="I666" s="460"/>
      <c r="J666" s="318"/>
      <c r="K666" s="460"/>
    </row>
    <row r="667" spans="1:11" ht="30" x14ac:dyDescent="0.25">
      <c r="A667" s="21">
        <v>13</v>
      </c>
      <c r="B667" s="73" t="s">
        <v>2276</v>
      </c>
      <c r="C667" s="16" t="s">
        <v>2277</v>
      </c>
      <c r="D667" s="118" t="s">
        <v>2278</v>
      </c>
      <c r="E667" s="9" t="s">
        <v>28</v>
      </c>
      <c r="F667" s="9" t="s">
        <v>1924</v>
      </c>
      <c r="G667" s="9" t="s">
        <v>620</v>
      </c>
      <c r="H667" s="9"/>
      <c r="I667" s="460">
        <f t="shared" si="46"/>
        <v>7.4074074074074068E-3</v>
      </c>
      <c r="J667" s="318">
        <v>5</v>
      </c>
      <c r="K667" s="460">
        <f t="shared" si="45"/>
        <v>1.4814814814814814E-3</v>
      </c>
    </row>
    <row r="668" spans="1:11" x14ac:dyDescent="0.25">
      <c r="A668" s="94"/>
      <c r="B668" s="347" t="s">
        <v>2279</v>
      </c>
      <c r="C668" s="8"/>
      <c r="D668" s="108"/>
      <c r="E668" s="3"/>
      <c r="F668" s="3"/>
      <c r="G668" s="3"/>
      <c r="H668" s="9"/>
      <c r="I668" s="460"/>
      <c r="J668" s="318"/>
      <c r="K668" s="460"/>
    </row>
    <row r="669" spans="1:11" x14ac:dyDescent="0.25">
      <c r="A669" s="94"/>
      <c r="B669" s="347" t="s">
        <v>2280</v>
      </c>
      <c r="C669" s="8"/>
      <c r="D669" s="108"/>
      <c r="E669" s="3"/>
      <c r="F669" s="3"/>
      <c r="G669" s="3"/>
      <c r="H669" s="9"/>
      <c r="I669" s="460"/>
      <c r="J669" s="318"/>
      <c r="K669" s="460"/>
    </row>
    <row r="670" spans="1:11" x14ac:dyDescent="0.25">
      <c r="A670" s="21">
        <v>14</v>
      </c>
      <c r="B670" s="72"/>
      <c r="C670" s="16" t="s">
        <v>2282</v>
      </c>
      <c r="D670" s="118" t="s">
        <v>28</v>
      </c>
      <c r="E670" s="9" t="s">
        <v>28</v>
      </c>
      <c r="F670" s="9" t="s">
        <v>350</v>
      </c>
      <c r="G670" s="9" t="s">
        <v>620</v>
      </c>
      <c r="H670" s="9"/>
      <c r="I670" s="460">
        <f t="shared" si="46"/>
        <v>7.4074074074074068E-3</v>
      </c>
      <c r="J670" s="318">
        <v>5</v>
      </c>
      <c r="K670" s="460">
        <f t="shared" si="45"/>
        <v>1.4814814814814814E-3</v>
      </c>
    </row>
    <row r="671" spans="1:11" x14ac:dyDescent="0.25">
      <c r="A671" s="23"/>
      <c r="B671" s="72" t="s">
        <v>2281</v>
      </c>
      <c r="C671" s="18"/>
      <c r="D671" s="120"/>
      <c r="E671" s="9"/>
      <c r="F671" s="9"/>
      <c r="G671" s="9"/>
      <c r="H671" s="9"/>
      <c r="I671" s="460"/>
      <c r="J671" s="318"/>
      <c r="K671" s="460"/>
    </row>
    <row r="672" spans="1:11" x14ac:dyDescent="0.25">
      <c r="A672" s="94">
        <v>15</v>
      </c>
      <c r="B672" s="72"/>
      <c r="C672" s="24" t="s">
        <v>2283</v>
      </c>
      <c r="D672" s="61" t="s">
        <v>28</v>
      </c>
      <c r="E672" s="9" t="s">
        <v>28</v>
      </c>
      <c r="F672" s="9" t="s">
        <v>1924</v>
      </c>
      <c r="G672" s="9" t="s">
        <v>620</v>
      </c>
      <c r="H672" s="9"/>
      <c r="I672" s="460">
        <f t="shared" si="46"/>
        <v>7.4074074074074068E-3</v>
      </c>
      <c r="J672" s="318">
        <v>5</v>
      </c>
      <c r="K672" s="460">
        <f t="shared" si="45"/>
        <v>1.4814814814814814E-3</v>
      </c>
    </row>
    <row r="673" spans="1:11" x14ac:dyDescent="0.25">
      <c r="A673" s="21">
        <v>16</v>
      </c>
      <c r="B673" s="72"/>
      <c r="C673" s="16" t="s">
        <v>2284</v>
      </c>
      <c r="D673" s="118" t="s">
        <v>28</v>
      </c>
      <c r="E673" s="9" t="s">
        <v>28</v>
      </c>
      <c r="F673" s="9" t="s">
        <v>1924</v>
      </c>
      <c r="G673" s="9" t="s">
        <v>620</v>
      </c>
      <c r="H673" s="9"/>
      <c r="I673" s="460">
        <f t="shared" si="46"/>
        <v>7.4074074074074068E-3</v>
      </c>
      <c r="J673" s="318">
        <v>5</v>
      </c>
      <c r="K673" s="460">
        <f t="shared" si="45"/>
        <v>1.4814814814814814E-3</v>
      </c>
    </row>
    <row r="674" spans="1:11" x14ac:dyDescent="0.25">
      <c r="A674" s="21">
        <v>17</v>
      </c>
      <c r="B674" s="70" t="s">
        <v>1315</v>
      </c>
      <c r="C674" s="16" t="s">
        <v>2285</v>
      </c>
      <c r="D674" s="118" t="s">
        <v>28</v>
      </c>
      <c r="E674" s="9" t="s">
        <v>28</v>
      </c>
      <c r="F674" s="9" t="s">
        <v>350</v>
      </c>
      <c r="G674" s="9" t="s">
        <v>620</v>
      </c>
      <c r="H674" s="9"/>
      <c r="I674" s="460">
        <f t="shared" si="46"/>
        <v>7.4074074074074068E-3</v>
      </c>
      <c r="J674" s="318">
        <v>5</v>
      </c>
      <c r="K674" s="460">
        <f t="shared" si="45"/>
        <v>1.4814814814814814E-3</v>
      </c>
    </row>
    <row r="675" spans="1:11" x14ac:dyDescent="0.25">
      <c r="A675" s="94"/>
      <c r="B675" s="347" t="s">
        <v>2286</v>
      </c>
      <c r="C675" s="8"/>
      <c r="D675" s="108"/>
      <c r="E675" s="3"/>
      <c r="F675" s="3"/>
      <c r="G675" s="3"/>
      <c r="H675" s="9"/>
      <c r="I675" s="460"/>
      <c r="J675" s="318"/>
      <c r="K675" s="460"/>
    </row>
    <row r="676" spans="1:11" x14ac:dyDescent="0.25">
      <c r="A676" s="21">
        <v>18</v>
      </c>
      <c r="B676" s="70"/>
      <c r="C676" s="16" t="s">
        <v>2287</v>
      </c>
      <c r="D676" s="118" t="s">
        <v>28</v>
      </c>
      <c r="E676" s="9" t="s">
        <v>28</v>
      </c>
      <c r="F676" s="9" t="s">
        <v>350</v>
      </c>
      <c r="G676" s="9" t="s">
        <v>620</v>
      </c>
      <c r="H676" s="9"/>
      <c r="I676" s="460">
        <f t="shared" si="46"/>
        <v>7.4074074074074068E-3</v>
      </c>
      <c r="J676" s="318">
        <v>5</v>
      </c>
      <c r="K676" s="460">
        <f t="shared" si="45"/>
        <v>1.4814814814814814E-3</v>
      </c>
    </row>
    <row r="677" spans="1:11" x14ac:dyDescent="0.25">
      <c r="A677" s="21"/>
      <c r="B677" s="78" t="s">
        <v>2771</v>
      </c>
      <c r="C677" s="35"/>
      <c r="D677" s="114"/>
      <c r="E677" s="116"/>
      <c r="F677" s="116"/>
      <c r="G677" s="116"/>
      <c r="H677" s="116"/>
      <c r="I677" s="460"/>
      <c r="J677" s="318"/>
      <c r="K677" s="460"/>
    </row>
    <row r="678" spans="1:11" ht="18" x14ac:dyDescent="0.25">
      <c r="A678" s="22"/>
      <c r="B678" s="76" t="s">
        <v>2792</v>
      </c>
      <c r="C678" s="30"/>
      <c r="D678" s="111"/>
      <c r="E678" s="117"/>
      <c r="F678" s="117"/>
      <c r="G678" s="117"/>
      <c r="H678" s="117"/>
      <c r="I678" s="460"/>
      <c r="J678" s="318"/>
      <c r="K678" s="460"/>
    </row>
    <row r="679" spans="1:11" x14ac:dyDescent="0.25">
      <c r="A679" s="22"/>
      <c r="B679" s="76" t="s">
        <v>2288</v>
      </c>
      <c r="C679" s="30"/>
      <c r="D679" s="111"/>
      <c r="E679" s="117"/>
      <c r="F679" s="117"/>
      <c r="G679" s="117"/>
      <c r="H679" s="117"/>
      <c r="I679" s="460"/>
      <c r="J679" s="318"/>
      <c r="K679" s="460"/>
    </row>
    <row r="680" spans="1:11" x14ac:dyDescent="0.25">
      <c r="A680" s="23"/>
      <c r="B680" s="76" t="s">
        <v>2289</v>
      </c>
      <c r="C680" s="30"/>
      <c r="D680" s="111"/>
      <c r="E680" s="117"/>
      <c r="F680" s="117"/>
      <c r="G680" s="117"/>
      <c r="H680" s="117"/>
      <c r="I680" s="460"/>
      <c r="J680" s="318"/>
      <c r="K680" s="460"/>
    </row>
    <row r="681" spans="1:11" x14ac:dyDescent="0.25">
      <c r="A681" s="38" t="s">
        <v>50</v>
      </c>
      <c r="B681" s="347" t="s">
        <v>329</v>
      </c>
      <c r="C681" s="8"/>
      <c r="D681" s="108"/>
      <c r="E681" s="3"/>
      <c r="F681" s="3"/>
      <c r="G681" s="3"/>
      <c r="H681" s="9"/>
      <c r="I681" s="460"/>
      <c r="J681" s="318"/>
      <c r="K681" s="460"/>
    </row>
    <row r="682" spans="1:11" x14ac:dyDescent="0.25">
      <c r="A682" s="94"/>
      <c r="B682" s="347" t="s">
        <v>2245</v>
      </c>
      <c r="C682" s="8"/>
      <c r="D682" s="108"/>
      <c r="E682" s="3"/>
      <c r="F682" s="3"/>
      <c r="G682" s="3"/>
      <c r="H682" s="9"/>
      <c r="I682" s="460"/>
      <c r="J682" s="318"/>
      <c r="K682" s="460"/>
    </row>
    <row r="683" spans="1:11" x14ac:dyDescent="0.25">
      <c r="A683" s="94"/>
      <c r="B683" s="347" t="s">
        <v>2249</v>
      </c>
      <c r="C683" s="8"/>
      <c r="D683" s="108"/>
      <c r="E683" s="3"/>
      <c r="F683" s="3"/>
      <c r="G683" s="3"/>
      <c r="H683" s="9"/>
      <c r="I683" s="460"/>
      <c r="J683" s="318"/>
      <c r="K683" s="460"/>
    </row>
    <row r="684" spans="1:11" ht="30" customHeight="1" x14ac:dyDescent="0.25">
      <c r="A684" s="94">
        <v>1</v>
      </c>
      <c r="B684" s="72"/>
      <c r="C684" s="24" t="s">
        <v>2290</v>
      </c>
      <c r="D684" s="61" t="s">
        <v>28</v>
      </c>
      <c r="E684" s="9" t="s">
        <v>28</v>
      </c>
      <c r="F684" s="9" t="s">
        <v>13</v>
      </c>
      <c r="G684" s="9" t="s">
        <v>620</v>
      </c>
      <c r="H684" s="9"/>
      <c r="I684" s="460">
        <f t="shared" ref="I684" si="47">1/3/45</f>
        <v>7.4074074074074068E-3</v>
      </c>
      <c r="J684" s="318">
        <v>5</v>
      </c>
      <c r="K684" s="460">
        <f t="shared" si="45"/>
        <v>1.4814814814814814E-3</v>
      </c>
    </row>
    <row r="685" spans="1:11" x14ac:dyDescent="0.25">
      <c r="A685" s="94"/>
      <c r="B685" s="347" t="s">
        <v>2260</v>
      </c>
      <c r="C685" s="8"/>
      <c r="D685" s="108"/>
      <c r="E685" s="3"/>
      <c r="F685" s="3"/>
      <c r="G685" s="3"/>
      <c r="H685" s="3"/>
      <c r="I685" s="460"/>
      <c r="J685" s="318"/>
      <c r="K685" s="460"/>
    </row>
    <row r="686" spans="1:11" x14ac:dyDescent="0.25">
      <c r="A686" s="94"/>
      <c r="B686" s="347" t="s">
        <v>2271</v>
      </c>
      <c r="C686" s="8"/>
      <c r="D686" s="108"/>
      <c r="E686" s="3"/>
      <c r="F686" s="3"/>
      <c r="G686" s="3"/>
      <c r="H686" s="3"/>
      <c r="I686" s="460"/>
      <c r="J686" s="318"/>
      <c r="K686" s="460"/>
    </row>
    <row r="687" spans="1:11" x14ac:dyDescent="0.25">
      <c r="A687" s="21">
        <v>2</v>
      </c>
      <c r="B687" s="70"/>
      <c r="C687" s="16" t="s">
        <v>2291</v>
      </c>
      <c r="D687" s="118" t="s">
        <v>28</v>
      </c>
      <c r="E687" s="9" t="s">
        <v>28</v>
      </c>
      <c r="F687" s="9" t="s">
        <v>65</v>
      </c>
      <c r="G687" s="9" t="s">
        <v>620</v>
      </c>
      <c r="H687" s="9"/>
      <c r="I687" s="460">
        <f t="shared" ref="I687" si="48">1/3/45</f>
        <v>7.4074074074074068E-3</v>
      </c>
      <c r="J687" s="318">
        <v>5</v>
      </c>
      <c r="K687" s="460">
        <f t="shared" si="45"/>
        <v>1.4814814814814814E-3</v>
      </c>
    </row>
    <row r="688" spans="1:11" x14ac:dyDescent="0.25">
      <c r="A688" s="94"/>
      <c r="B688" s="347" t="s">
        <v>2279</v>
      </c>
      <c r="C688" s="8"/>
      <c r="D688" s="108"/>
      <c r="E688" s="3"/>
      <c r="F688" s="3"/>
      <c r="G688" s="3"/>
      <c r="H688" s="9"/>
      <c r="I688" s="460"/>
      <c r="J688" s="318"/>
      <c r="K688" s="460"/>
    </row>
    <row r="689" spans="1:11" x14ac:dyDescent="0.25">
      <c r="A689" s="28"/>
      <c r="B689" s="347" t="s">
        <v>2280</v>
      </c>
      <c r="C689" s="8"/>
      <c r="D689" s="108"/>
      <c r="E689" s="3"/>
      <c r="F689" s="3"/>
      <c r="G689" s="3"/>
      <c r="H689" s="9"/>
      <c r="I689" s="460"/>
      <c r="J689" s="318"/>
      <c r="K689" s="460"/>
    </row>
    <row r="690" spans="1:11" x14ac:dyDescent="0.25">
      <c r="A690" s="21">
        <v>3</v>
      </c>
      <c r="B690" s="70"/>
      <c r="C690" s="16" t="s">
        <v>2292</v>
      </c>
      <c r="D690" s="118" t="s">
        <v>28</v>
      </c>
      <c r="E690" s="9" t="s">
        <v>28</v>
      </c>
      <c r="F690" s="9" t="s">
        <v>65</v>
      </c>
      <c r="G690" s="9" t="s">
        <v>620</v>
      </c>
      <c r="H690" s="9"/>
      <c r="I690" s="460">
        <f t="shared" ref="I690" si="49">1/3/45</f>
        <v>7.4074074074074068E-3</v>
      </c>
      <c r="J690" s="318">
        <v>5</v>
      </c>
      <c r="K690" s="460">
        <f t="shared" si="45"/>
        <v>1.4814814814814814E-3</v>
      </c>
    </row>
    <row r="691" spans="1:11" x14ac:dyDescent="0.25">
      <c r="A691" s="38" t="s">
        <v>132</v>
      </c>
      <c r="B691" s="347" t="s">
        <v>24</v>
      </c>
      <c r="C691" s="8"/>
      <c r="D691" s="108"/>
      <c r="E691" s="3"/>
      <c r="F691" s="3"/>
      <c r="G691" s="3"/>
      <c r="H691" s="9"/>
      <c r="I691" s="460"/>
      <c r="J691" s="318"/>
      <c r="K691" s="460"/>
    </row>
    <row r="692" spans="1:11" x14ac:dyDescent="0.25">
      <c r="A692" s="94"/>
      <c r="B692" s="347" t="s">
        <v>2245</v>
      </c>
      <c r="C692" s="8"/>
      <c r="D692" s="108"/>
      <c r="E692" s="3"/>
      <c r="F692" s="3"/>
      <c r="G692" s="3"/>
      <c r="H692" s="9"/>
      <c r="I692" s="460"/>
      <c r="J692" s="318"/>
      <c r="K692" s="460"/>
    </row>
    <row r="693" spans="1:11" x14ac:dyDescent="0.25">
      <c r="A693" s="94"/>
      <c r="B693" s="347" t="s">
        <v>2248</v>
      </c>
      <c r="C693" s="8"/>
      <c r="D693" s="108"/>
      <c r="E693" s="3"/>
      <c r="F693" s="3"/>
      <c r="G693" s="3"/>
      <c r="H693" s="9"/>
      <c r="I693" s="460"/>
      <c r="J693" s="318"/>
      <c r="K693" s="460"/>
    </row>
    <row r="694" spans="1:11" ht="30" x14ac:dyDescent="0.25">
      <c r="A694" s="21">
        <v>1</v>
      </c>
      <c r="B694" s="73" t="s">
        <v>2293</v>
      </c>
      <c r="C694" s="16" t="s">
        <v>2294</v>
      </c>
      <c r="D694" s="119"/>
      <c r="E694" s="9" t="s">
        <v>28</v>
      </c>
      <c r="F694" s="9" t="s">
        <v>13</v>
      </c>
      <c r="G694" s="9">
        <v>7</v>
      </c>
      <c r="H694" s="9"/>
      <c r="I694" s="460">
        <f>G694/3/45</f>
        <v>5.1851851851851857E-2</v>
      </c>
      <c r="J694" s="318">
        <v>5</v>
      </c>
      <c r="K694" s="460">
        <f t="shared" si="45"/>
        <v>1.0370370370370372E-2</v>
      </c>
    </row>
    <row r="695" spans="1:11" x14ac:dyDescent="0.25">
      <c r="A695" s="21">
        <v>2</v>
      </c>
      <c r="B695" s="73" t="s">
        <v>2249</v>
      </c>
      <c r="C695" s="16" t="s">
        <v>2295</v>
      </c>
      <c r="D695" s="119"/>
      <c r="E695" s="9" t="s">
        <v>28</v>
      </c>
      <c r="F695" s="9" t="s">
        <v>13</v>
      </c>
      <c r="G695" s="9">
        <v>7</v>
      </c>
      <c r="H695" s="9"/>
      <c r="I695" s="460">
        <f t="shared" ref="I695:I731" si="50">G695/3/45</f>
        <v>5.1851851851851857E-2</v>
      </c>
      <c r="J695" s="318">
        <v>5</v>
      </c>
      <c r="K695" s="460">
        <f t="shared" si="45"/>
        <v>1.0370370370370372E-2</v>
      </c>
    </row>
    <row r="696" spans="1:11" ht="30" x14ac:dyDescent="0.25">
      <c r="A696" s="21">
        <v>3</v>
      </c>
      <c r="B696" s="73" t="s">
        <v>2296</v>
      </c>
      <c r="C696" s="16" t="s">
        <v>2297</v>
      </c>
      <c r="D696" s="119"/>
      <c r="E696" s="9" t="s">
        <v>28</v>
      </c>
      <c r="F696" s="9" t="s">
        <v>13</v>
      </c>
      <c r="G696" s="9">
        <v>7</v>
      </c>
      <c r="H696" s="9"/>
      <c r="I696" s="460">
        <f t="shared" si="50"/>
        <v>5.1851851851851857E-2</v>
      </c>
      <c r="J696" s="318">
        <v>5</v>
      </c>
      <c r="K696" s="460">
        <f t="shared" si="45"/>
        <v>1.0370370370370372E-2</v>
      </c>
    </row>
    <row r="697" spans="1:11" ht="30" x14ac:dyDescent="0.25">
      <c r="A697" s="21">
        <v>4</v>
      </c>
      <c r="B697" s="70" t="s">
        <v>2298</v>
      </c>
      <c r="C697" s="16" t="s">
        <v>2299</v>
      </c>
      <c r="D697" s="118" t="s">
        <v>28</v>
      </c>
      <c r="E697" s="9" t="s">
        <v>28</v>
      </c>
      <c r="F697" s="9" t="s">
        <v>13</v>
      </c>
      <c r="G697" s="9">
        <v>7</v>
      </c>
      <c r="H697" s="9"/>
      <c r="I697" s="460">
        <f t="shared" si="50"/>
        <v>5.1851851851851857E-2</v>
      </c>
      <c r="J697" s="318">
        <v>5</v>
      </c>
      <c r="K697" s="460">
        <f t="shared" si="45"/>
        <v>1.0370370370370372E-2</v>
      </c>
    </row>
    <row r="698" spans="1:11" x14ac:dyDescent="0.25">
      <c r="A698" s="94"/>
      <c r="B698" s="347" t="s">
        <v>2260</v>
      </c>
      <c r="C698" s="8"/>
      <c r="D698" s="108"/>
      <c r="E698" s="3"/>
      <c r="F698" s="3"/>
      <c r="G698" s="3"/>
      <c r="H698" s="9"/>
      <c r="I698" s="460"/>
      <c r="J698" s="318"/>
      <c r="K698" s="460"/>
    </row>
    <row r="699" spans="1:11" x14ac:dyDescent="0.25">
      <c r="A699" s="94"/>
      <c r="B699" s="347" t="s">
        <v>2262</v>
      </c>
      <c r="C699" s="8"/>
      <c r="D699" s="108"/>
      <c r="E699" s="3"/>
      <c r="F699" s="3"/>
      <c r="G699" s="3"/>
      <c r="H699" s="9"/>
      <c r="I699" s="460"/>
      <c r="J699" s="318"/>
      <c r="K699" s="460"/>
    </row>
    <row r="700" spans="1:11" ht="32.25" customHeight="1" x14ac:dyDescent="0.25">
      <c r="A700" s="47">
        <v>5</v>
      </c>
      <c r="B700" s="73" t="s">
        <v>2300</v>
      </c>
      <c r="C700" s="46" t="s">
        <v>2301</v>
      </c>
      <c r="D700" s="121"/>
      <c r="E700" s="43" t="s">
        <v>28</v>
      </c>
      <c r="F700" s="43" t="s">
        <v>13</v>
      </c>
      <c r="G700" s="43">
        <v>7</v>
      </c>
      <c r="H700" s="43"/>
      <c r="I700" s="460">
        <f t="shared" si="50"/>
        <v>5.1851851851851857E-2</v>
      </c>
      <c r="J700" s="318">
        <v>5</v>
      </c>
      <c r="K700" s="460">
        <f t="shared" si="45"/>
        <v>1.0370370370370372E-2</v>
      </c>
    </row>
    <row r="701" spans="1:11" ht="30" x14ac:dyDescent="0.25">
      <c r="A701" s="47">
        <v>6</v>
      </c>
      <c r="B701" s="86" t="s">
        <v>2302</v>
      </c>
      <c r="C701" s="46" t="s">
        <v>2303</v>
      </c>
      <c r="D701" s="121"/>
      <c r="E701" s="43" t="s">
        <v>28</v>
      </c>
      <c r="F701" s="43" t="s">
        <v>13</v>
      </c>
      <c r="G701" s="43">
        <v>7</v>
      </c>
      <c r="H701" s="43"/>
      <c r="I701" s="460">
        <f t="shared" si="50"/>
        <v>5.1851851851851857E-2</v>
      </c>
      <c r="J701" s="318">
        <v>5</v>
      </c>
      <c r="K701" s="460">
        <f t="shared" si="45"/>
        <v>1.0370370370370372E-2</v>
      </c>
    </row>
    <row r="702" spans="1:11" x14ac:dyDescent="0.25">
      <c r="A702" s="94"/>
      <c r="B702" s="347" t="s">
        <v>2304</v>
      </c>
      <c r="C702" s="8"/>
      <c r="D702" s="108"/>
      <c r="E702" s="3"/>
      <c r="F702" s="3"/>
      <c r="G702" s="3"/>
      <c r="H702" s="9"/>
      <c r="I702" s="460"/>
      <c r="J702" s="318"/>
      <c r="K702" s="460"/>
    </row>
    <row r="703" spans="1:11" ht="30" x14ac:dyDescent="0.25">
      <c r="A703" s="21">
        <v>7</v>
      </c>
      <c r="B703" s="73" t="s">
        <v>2305</v>
      </c>
      <c r="C703" s="16" t="s">
        <v>2306</v>
      </c>
      <c r="D703" s="118"/>
      <c r="E703" s="9" t="s">
        <v>28</v>
      </c>
      <c r="F703" s="9" t="s">
        <v>13</v>
      </c>
      <c r="G703" s="9">
        <v>7</v>
      </c>
      <c r="H703" s="9"/>
      <c r="I703" s="460">
        <f t="shared" si="50"/>
        <v>5.1851851851851857E-2</v>
      </c>
      <c r="J703" s="318">
        <v>5</v>
      </c>
      <c r="K703" s="460">
        <f t="shared" si="45"/>
        <v>1.0370370370370372E-2</v>
      </c>
    </row>
    <row r="704" spans="1:11" ht="30" x14ac:dyDescent="0.25">
      <c r="A704" s="21">
        <v>8</v>
      </c>
      <c r="B704" s="73" t="s">
        <v>2307</v>
      </c>
      <c r="C704" s="16" t="s">
        <v>2308</v>
      </c>
      <c r="D704" s="118"/>
      <c r="E704" s="9" t="s">
        <v>28</v>
      </c>
      <c r="F704" s="9" t="s">
        <v>13</v>
      </c>
      <c r="G704" s="9">
        <v>7</v>
      </c>
      <c r="H704" s="9"/>
      <c r="I704" s="460">
        <f t="shared" si="50"/>
        <v>5.1851851851851857E-2</v>
      </c>
      <c r="J704" s="318">
        <v>5</v>
      </c>
      <c r="K704" s="460">
        <f t="shared" si="45"/>
        <v>1.0370370370370372E-2</v>
      </c>
    </row>
    <row r="705" spans="1:11" ht="30" x14ac:dyDescent="0.25">
      <c r="A705" s="21">
        <v>9</v>
      </c>
      <c r="B705" s="73" t="s">
        <v>2309</v>
      </c>
      <c r="C705" s="16" t="s">
        <v>2310</v>
      </c>
      <c r="D705" s="118"/>
      <c r="E705" s="9" t="s">
        <v>28</v>
      </c>
      <c r="F705" s="9" t="s">
        <v>13</v>
      </c>
      <c r="G705" s="9">
        <v>7</v>
      </c>
      <c r="H705" s="9"/>
      <c r="I705" s="460">
        <f t="shared" si="50"/>
        <v>5.1851851851851857E-2</v>
      </c>
      <c r="J705" s="318">
        <v>5</v>
      </c>
      <c r="K705" s="460">
        <f t="shared" si="45"/>
        <v>1.0370370370370372E-2</v>
      </c>
    </row>
    <row r="706" spans="1:11" x14ac:dyDescent="0.25">
      <c r="A706" s="21">
        <v>10</v>
      </c>
      <c r="B706" s="73" t="s">
        <v>2311</v>
      </c>
      <c r="C706" s="16" t="s">
        <v>2312</v>
      </c>
      <c r="D706" s="119"/>
      <c r="E706" s="9" t="s">
        <v>28</v>
      </c>
      <c r="F706" s="9" t="s">
        <v>13</v>
      </c>
      <c r="G706" s="9">
        <v>7</v>
      </c>
      <c r="H706" s="9"/>
      <c r="I706" s="460">
        <f t="shared" si="50"/>
        <v>5.1851851851851857E-2</v>
      </c>
      <c r="J706" s="318">
        <v>5</v>
      </c>
      <c r="K706" s="460">
        <f t="shared" si="45"/>
        <v>1.0370370370370372E-2</v>
      </c>
    </row>
    <row r="707" spans="1:11" x14ac:dyDescent="0.25">
      <c r="A707" s="21">
        <v>11</v>
      </c>
      <c r="B707" s="70" t="s">
        <v>2271</v>
      </c>
      <c r="C707" s="16" t="s">
        <v>2313</v>
      </c>
      <c r="D707" s="118"/>
      <c r="E707" s="9" t="s">
        <v>28</v>
      </c>
      <c r="F707" s="9" t="s">
        <v>13</v>
      </c>
      <c r="G707" s="9">
        <v>2</v>
      </c>
      <c r="H707" s="9"/>
      <c r="I707" s="460">
        <f t="shared" si="50"/>
        <v>1.4814814814814814E-2</v>
      </c>
      <c r="J707" s="318">
        <v>5</v>
      </c>
      <c r="K707" s="460">
        <f t="shared" si="45"/>
        <v>2.9629629629629628E-3</v>
      </c>
    </row>
    <row r="708" spans="1:11" ht="30" x14ac:dyDescent="0.25">
      <c r="A708" s="21">
        <v>12</v>
      </c>
      <c r="B708" s="72" t="s">
        <v>2314</v>
      </c>
      <c r="C708" s="16" t="s">
        <v>2315</v>
      </c>
      <c r="D708" s="118"/>
      <c r="E708" s="9" t="s">
        <v>28</v>
      </c>
      <c r="F708" s="9" t="s">
        <v>13</v>
      </c>
      <c r="G708" s="9">
        <v>7</v>
      </c>
      <c r="H708" s="9"/>
      <c r="I708" s="460">
        <f t="shared" si="50"/>
        <v>5.1851851851851857E-2</v>
      </c>
      <c r="J708" s="318">
        <v>5</v>
      </c>
      <c r="K708" s="460">
        <f t="shared" si="45"/>
        <v>1.0370370370370372E-2</v>
      </c>
    </row>
    <row r="709" spans="1:11" x14ac:dyDescent="0.25">
      <c r="A709" s="94"/>
      <c r="B709" s="347" t="s">
        <v>2279</v>
      </c>
      <c r="C709" s="8"/>
      <c r="D709" s="108"/>
      <c r="E709" s="3"/>
      <c r="F709" s="3"/>
      <c r="G709" s="3"/>
      <c r="H709" s="9"/>
      <c r="I709" s="460"/>
      <c r="J709" s="318"/>
      <c r="K709" s="460"/>
    </row>
    <row r="710" spans="1:11" x14ac:dyDescent="0.25">
      <c r="A710" s="94"/>
      <c r="B710" s="347" t="s">
        <v>2280</v>
      </c>
      <c r="C710" s="8"/>
      <c r="D710" s="108"/>
      <c r="E710" s="3"/>
      <c r="F710" s="3"/>
      <c r="G710" s="3"/>
      <c r="H710" s="9"/>
      <c r="I710" s="460"/>
      <c r="J710" s="318"/>
      <c r="K710" s="460"/>
    </row>
    <row r="711" spans="1:11" x14ac:dyDescent="0.25">
      <c r="A711" s="21">
        <v>13</v>
      </c>
      <c r="B711" s="73" t="s">
        <v>2281</v>
      </c>
      <c r="C711" s="16" t="s">
        <v>2316</v>
      </c>
      <c r="D711" s="119"/>
      <c r="E711" s="9" t="s">
        <v>28</v>
      </c>
      <c r="F711" s="9" t="s">
        <v>13</v>
      </c>
      <c r="G711" s="9">
        <v>7</v>
      </c>
      <c r="H711" s="9"/>
      <c r="I711" s="460">
        <f t="shared" si="50"/>
        <v>5.1851851851851857E-2</v>
      </c>
      <c r="J711" s="318">
        <v>5</v>
      </c>
      <c r="K711" s="460">
        <f t="shared" ref="K711:K731" si="51">I711/J711</f>
        <v>1.0370370370370372E-2</v>
      </c>
    </row>
    <row r="712" spans="1:11" ht="30" x14ac:dyDescent="0.25">
      <c r="A712" s="21">
        <v>14</v>
      </c>
      <c r="B712" s="73" t="s">
        <v>1315</v>
      </c>
      <c r="C712" s="16" t="s">
        <v>2317</v>
      </c>
      <c r="D712" s="119"/>
      <c r="E712" s="9" t="s">
        <v>28</v>
      </c>
      <c r="F712" s="9" t="s">
        <v>13</v>
      </c>
      <c r="G712" s="9">
        <v>7</v>
      </c>
      <c r="H712" s="9"/>
      <c r="I712" s="460">
        <f t="shared" si="50"/>
        <v>5.1851851851851857E-2</v>
      </c>
      <c r="J712" s="318">
        <v>5</v>
      </c>
      <c r="K712" s="460">
        <f t="shared" si="51"/>
        <v>1.0370370370370372E-2</v>
      </c>
    </row>
    <row r="713" spans="1:11" x14ac:dyDescent="0.25">
      <c r="A713" s="94"/>
      <c r="B713" s="347" t="s">
        <v>2318</v>
      </c>
      <c r="C713" s="8"/>
      <c r="D713" s="108"/>
      <c r="E713" s="3"/>
      <c r="F713" s="3"/>
      <c r="G713" s="3"/>
      <c r="H713" s="9"/>
      <c r="I713" s="460"/>
      <c r="J713" s="318"/>
      <c r="K713" s="460"/>
    </row>
    <row r="714" spans="1:11" ht="30" x14ac:dyDescent="0.25">
      <c r="A714" s="21">
        <v>15</v>
      </c>
      <c r="B714" s="74" t="s">
        <v>2319</v>
      </c>
      <c r="C714" s="24" t="s">
        <v>2320</v>
      </c>
      <c r="D714" s="119"/>
      <c r="E714" s="9" t="s">
        <v>28</v>
      </c>
      <c r="F714" s="9" t="s">
        <v>13</v>
      </c>
      <c r="G714" s="9">
        <v>7</v>
      </c>
      <c r="H714" s="9"/>
      <c r="I714" s="460">
        <f t="shared" si="50"/>
        <v>5.1851851851851857E-2</v>
      </c>
      <c r="J714" s="318">
        <v>5</v>
      </c>
      <c r="K714" s="460">
        <f t="shared" si="51"/>
        <v>1.0370370370370372E-2</v>
      </c>
    </row>
    <row r="715" spans="1:11" ht="30" x14ac:dyDescent="0.25">
      <c r="A715" s="21">
        <v>16</v>
      </c>
      <c r="B715" s="73" t="s">
        <v>2321</v>
      </c>
      <c r="C715" s="16" t="s">
        <v>2322</v>
      </c>
      <c r="D715" s="119"/>
      <c r="E715" s="9" t="s">
        <v>28</v>
      </c>
      <c r="F715" s="9" t="s">
        <v>13</v>
      </c>
      <c r="G715" s="9">
        <v>7</v>
      </c>
      <c r="H715" s="9"/>
      <c r="I715" s="460">
        <f t="shared" si="50"/>
        <v>5.1851851851851857E-2</v>
      </c>
      <c r="J715" s="318">
        <v>5</v>
      </c>
      <c r="K715" s="460">
        <f t="shared" si="51"/>
        <v>1.0370370370370372E-2</v>
      </c>
    </row>
    <row r="716" spans="1:11" x14ac:dyDescent="0.25">
      <c r="A716" s="38" t="s">
        <v>341</v>
      </c>
      <c r="B716" s="347" t="s">
        <v>2173</v>
      </c>
      <c r="C716" s="8"/>
      <c r="D716" s="108"/>
      <c r="E716" s="3"/>
      <c r="F716" s="3"/>
      <c r="G716" s="3"/>
      <c r="H716" s="9"/>
      <c r="I716" s="460"/>
      <c r="J716" s="318"/>
      <c r="K716" s="460"/>
    </row>
    <row r="717" spans="1:11" x14ac:dyDescent="0.25">
      <c r="A717" s="94"/>
      <c r="B717" s="347" t="s">
        <v>2245</v>
      </c>
      <c r="C717" s="8"/>
      <c r="D717" s="108"/>
      <c r="E717" s="3"/>
      <c r="F717" s="3"/>
      <c r="G717" s="3"/>
      <c r="H717" s="9"/>
      <c r="I717" s="460"/>
      <c r="J717" s="318"/>
      <c r="K717" s="460"/>
    </row>
    <row r="718" spans="1:11" x14ac:dyDescent="0.25">
      <c r="A718" s="28"/>
      <c r="B718" s="347" t="s">
        <v>2248</v>
      </c>
      <c r="C718" s="8"/>
      <c r="D718" s="108"/>
      <c r="E718" s="3"/>
      <c r="F718" s="3"/>
      <c r="G718" s="3"/>
      <c r="H718" s="9"/>
      <c r="I718" s="460"/>
      <c r="J718" s="318"/>
      <c r="K718" s="460"/>
    </row>
    <row r="719" spans="1:11" ht="30" x14ac:dyDescent="0.25">
      <c r="A719" s="21">
        <v>1</v>
      </c>
      <c r="B719" s="73" t="s">
        <v>2293</v>
      </c>
      <c r="C719" s="16" t="s">
        <v>2323</v>
      </c>
      <c r="D719" s="118"/>
      <c r="E719" s="9" t="s">
        <v>28</v>
      </c>
      <c r="F719" s="9" t="s">
        <v>8</v>
      </c>
      <c r="G719" s="9">
        <v>1</v>
      </c>
      <c r="H719" s="9"/>
      <c r="I719" s="460">
        <f t="shared" si="50"/>
        <v>7.4074074074074068E-3</v>
      </c>
      <c r="J719" s="318">
        <v>1</v>
      </c>
      <c r="K719" s="460">
        <f t="shared" si="51"/>
        <v>7.4074074074074068E-3</v>
      </c>
    </row>
    <row r="720" spans="1:11" ht="30" x14ac:dyDescent="0.25">
      <c r="A720" s="21">
        <v>2</v>
      </c>
      <c r="B720" s="73" t="s">
        <v>2249</v>
      </c>
      <c r="C720" s="16" t="s">
        <v>2324</v>
      </c>
      <c r="D720" s="118"/>
      <c r="E720" s="9" t="s">
        <v>28</v>
      </c>
      <c r="F720" s="9" t="s">
        <v>13</v>
      </c>
      <c r="G720" s="9">
        <v>1</v>
      </c>
      <c r="H720" s="9"/>
      <c r="I720" s="460">
        <f t="shared" si="50"/>
        <v>7.4074074074074068E-3</v>
      </c>
      <c r="J720" s="318">
        <v>1</v>
      </c>
      <c r="K720" s="460">
        <f t="shared" si="51"/>
        <v>7.4074074074074068E-3</v>
      </c>
    </row>
    <row r="721" spans="1:11" ht="30" x14ac:dyDescent="0.25">
      <c r="A721" s="21">
        <v>3</v>
      </c>
      <c r="B721" s="73" t="s">
        <v>2252</v>
      </c>
      <c r="C721" s="16" t="s">
        <v>2325</v>
      </c>
      <c r="D721" s="118"/>
      <c r="E721" s="9" t="s">
        <v>28</v>
      </c>
      <c r="F721" s="9" t="s">
        <v>13</v>
      </c>
      <c r="G721" s="9">
        <v>1</v>
      </c>
      <c r="H721" s="9"/>
      <c r="I721" s="460">
        <f t="shared" si="50"/>
        <v>7.4074074074074068E-3</v>
      </c>
      <c r="J721" s="318">
        <v>1</v>
      </c>
      <c r="K721" s="460">
        <f t="shared" si="51"/>
        <v>7.4074074074074068E-3</v>
      </c>
    </row>
    <row r="722" spans="1:11" ht="30" x14ac:dyDescent="0.25">
      <c r="A722" s="21">
        <v>4</v>
      </c>
      <c r="B722" s="74" t="s">
        <v>2326</v>
      </c>
      <c r="C722" s="16" t="s">
        <v>2327</v>
      </c>
      <c r="D722" s="119"/>
      <c r="E722" s="9" t="s">
        <v>28</v>
      </c>
      <c r="F722" s="9" t="s">
        <v>13</v>
      </c>
      <c r="G722" s="9">
        <v>1</v>
      </c>
      <c r="H722" s="9"/>
      <c r="I722" s="460">
        <f t="shared" si="50"/>
        <v>7.4074074074074068E-3</v>
      </c>
      <c r="J722" s="318">
        <v>1</v>
      </c>
      <c r="K722" s="460">
        <f t="shared" si="51"/>
        <v>7.4074074074074068E-3</v>
      </c>
    </row>
    <row r="723" spans="1:11" ht="30" x14ac:dyDescent="0.25">
      <c r="A723" s="21">
        <v>5</v>
      </c>
      <c r="B723" s="70" t="s">
        <v>2298</v>
      </c>
      <c r="C723" s="16" t="s">
        <v>2328</v>
      </c>
      <c r="D723" s="119"/>
      <c r="E723" s="9" t="s">
        <v>28</v>
      </c>
      <c r="F723" s="9" t="s">
        <v>13</v>
      </c>
      <c r="G723" s="9">
        <v>1</v>
      </c>
      <c r="H723" s="9"/>
      <c r="I723" s="460">
        <f t="shared" si="50"/>
        <v>7.4074074074074068E-3</v>
      </c>
      <c r="J723" s="318">
        <v>1</v>
      </c>
      <c r="K723" s="460">
        <f t="shared" si="51"/>
        <v>7.4074074074074068E-3</v>
      </c>
    </row>
    <row r="724" spans="1:11" x14ac:dyDescent="0.25">
      <c r="A724" s="94"/>
      <c r="B724" s="347" t="s">
        <v>2260</v>
      </c>
      <c r="C724" s="8"/>
      <c r="D724" s="108"/>
      <c r="E724" s="3"/>
      <c r="F724" s="3"/>
      <c r="G724" s="3"/>
      <c r="H724" s="9"/>
      <c r="I724" s="460"/>
      <c r="J724" s="318"/>
      <c r="K724" s="460"/>
    </row>
    <row r="725" spans="1:11" ht="30" x14ac:dyDescent="0.25">
      <c r="A725" s="21">
        <v>6</v>
      </c>
      <c r="B725" s="73" t="s">
        <v>2304</v>
      </c>
      <c r="C725" s="16" t="s">
        <v>2329</v>
      </c>
      <c r="D725" s="118" t="s">
        <v>28</v>
      </c>
      <c r="E725" s="9" t="s">
        <v>28</v>
      </c>
      <c r="F725" s="9" t="s">
        <v>8</v>
      </c>
      <c r="G725" s="43">
        <v>1</v>
      </c>
      <c r="H725" s="9"/>
      <c r="I725" s="460">
        <f t="shared" si="50"/>
        <v>7.4074074074074068E-3</v>
      </c>
      <c r="J725" s="318">
        <v>1</v>
      </c>
      <c r="K725" s="460">
        <f t="shared" si="51"/>
        <v>7.4074074074074068E-3</v>
      </c>
    </row>
    <row r="726" spans="1:11" x14ac:dyDescent="0.25">
      <c r="A726" s="94">
        <v>7</v>
      </c>
      <c r="B726" s="74" t="s">
        <v>2330</v>
      </c>
      <c r="C726" s="24" t="s">
        <v>2331</v>
      </c>
      <c r="D726" s="61" t="s">
        <v>28</v>
      </c>
      <c r="E726" s="9" t="s">
        <v>28</v>
      </c>
      <c r="F726" s="9"/>
      <c r="G726" s="43">
        <v>1</v>
      </c>
      <c r="H726" s="9"/>
      <c r="I726" s="460">
        <f t="shared" si="50"/>
        <v>7.4074074074074068E-3</v>
      </c>
      <c r="J726" s="318">
        <v>1</v>
      </c>
      <c r="K726" s="460">
        <f t="shared" si="51"/>
        <v>7.4074074074074068E-3</v>
      </c>
    </row>
    <row r="727" spans="1:11" x14ac:dyDescent="0.25">
      <c r="A727" s="94">
        <v>8</v>
      </c>
      <c r="B727" s="74" t="s">
        <v>2314</v>
      </c>
      <c r="C727" s="24" t="s">
        <v>2332</v>
      </c>
      <c r="D727" s="60"/>
      <c r="E727" s="9" t="s">
        <v>28</v>
      </c>
      <c r="F727" s="9" t="s">
        <v>1232</v>
      </c>
      <c r="G727" s="43">
        <v>500</v>
      </c>
      <c r="H727" s="9"/>
      <c r="I727" s="460">
        <f t="shared" si="50"/>
        <v>3.7037037037037033</v>
      </c>
      <c r="J727" s="318">
        <v>1</v>
      </c>
      <c r="K727" s="460">
        <f t="shared" si="51"/>
        <v>3.7037037037037033</v>
      </c>
    </row>
    <row r="728" spans="1:11" x14ac:dyDescent="0.25">
      <c r="A728" s="94"/>
      <c r="B728" s="347" t="s">
        <v>2279</v>
      </c>
      <c r="C728" s="8"/>
      <c r="D728" s="108"/>
      <c r="E728" s="3"/>
      <c r="F728" s="3"/>
      <c r="G728" s="3"/>
      <c r="H728" s="9"/>
      <c r="I728" s="460"/>
      <c r="J728" s="318"/>
      <c r="K728" s="460"/>
    </row>
    <row r="729" spans="1:11" x14ac:dyDescent="0.25">
      <c r="A729" s="94"/>
      <c r="B729" s="347" t="s">
        <v>2280</v>
      </c>
      <c r="C729" s="8"/>
      <c r="D729" s="108"/>
      <c r="E729" s="3"/>
      <c r="F729" s="3"/>
      <c r="G729" s="3"/>
      <c r="H729" s="9"/>
      <c r="I729" s="460"/>
      <c r="J729" s="318"/>
      <c r="K729" s="460"/>
    </row>
    <row r="730" spans="1:11" x14ac:dyDescent="0.25">
      <c r="A730" s="21">
        <v>9</v>
      </c>
      <c r="B730" s="74" t="s">
        <v>2281</v>
      </c>
      <c r="C730" s="16" t="s">
        <v>2333</v>
      </c>
      <c r="D730" s="119"/>
      <c r="E730" s="9" t="s">
        <v>28</v>
      </c>
      <c r="F730" s="9" t="s">
        <v>13</v>
      </c>
      <c r="G730" s="9">
        <v>1</v>
      </c>
      <c r="H730" s="9"/>
      <c r="I730" s="460">
        <f t="shared" si="50"/>
        <v>7.4074074074074068E-3</v>
      </c>
      <c r="J730" s="318">
        <v>1</v>
      </c>
      <c r="K730" s="460">
        <f t="shared" si="51"/>
        <v>7.4074074074074068E-3</v>
      </c>
    </row>
    <row r="731" spans="1:11" x14ac:dyDescent="0.25">
      <c r="A731" s="94">
        <v>10</v>
      </c>
      <c r="B731" s="74" t="s">
        <v>1315</v>
      </c>
      <c r="C731" s="24" t="s">
        <v>2334</v>
      </c>
      <c r="D731" s="60"/>
      <c r="E731" s="9" t="s">
        <v>28</v>
      </c>
      <c r="F731" s="9" t="s">
        <v>1232</v>
      </c>
      <c r="G731" s="9">
        <v>100</v>
      </c>
      <c r="H731" s="9"/>
      <c r="I731" s="460">
        <f t="shared" si="50"/>
        <v>0.74074074074074081</v>
      </c>
      <c r="J731" s="318">
        <v>1</v>
      </c>
      <c r="K731" s="460">
        <f t="shared" si="51"/>
        <v>0.74074074074074081</v>
      </c>
    </row>
    <row r="732" spans="1:11" x14ac:dyDescent="0.25">
      <c r="A732" s="21"/>
      <c r="B732" s="78" t="s">
        <v>2335</v>
      </c>
      <c r="C732" s="35"/>
      <c r="D732" s="114"/>
      <c r="E732" s="116"/>
      <c r="F732" s="116"/>
      <c r="G732" s="116"/>
      <c r="H732" s="116"/>
      <c r="I732" s="460"/>
      <c r="J732" s="318"/>
      <c r="K732" s="460"/>
    </row>
    <row r="733" spans="1:11" x14ac:dyDescent="0.25">
      <c r="A733" s="22"/>
      <c r="B733" s="76" t="s">
        <v>2336</v>
      </c>
      <c r="C733" s="30"/>
      <c r="D733" s="111"/>
      <c r="E733" s="117"/>
      <c r="F733" s="117"/>
      <c r="G733" s="117"/>
      <c r="H733" s="117"/>
      <c r="I733" s="460"/>
      <c r="J733" s="318"/>
      <c r="K733" s="460"/>
    </row>
    <row r="734" spans="1:11" x14ac:dyDescent="0.25">
      <c r="A734" s="22"/>
      <c r="B734" s="76" t="s">
        <v>2337</v>
      </c>
      <c r="C734" s="30"/>
      <c r="D734" s="111"/>
      <c r="E734" s="117"/>
      <c r="F734" s="117"/>
      <c r="G734" s="117"/>
      <c r="H734" s="117"/>
      <c r="I734" s="460"/>
      <c r="J734" s="318"/>
      <c r="K734" s="460"/>
    </row>
    <row r="735" spans="1:11" x14ac:dyDescent="0.25">
      <c r="A735" s="23"/>
      <c r="B735" s="76" t="s">
        <v>2338</v>
      </c>
      <c r="C735" s="30"/>
      <c r="D735" s="111"/>
      <c r="E735" s="117"/>
      <c r="F735" s="117"/>
      <c r="G735" s="117"/>
      <c r="H735" s="117"/>
      <c r="I735" s="460"/>
      <c r="J735" s="318"/>
      <c r="K735" s="460"/>
    </row>
    <row r="736" spans="1:11" x14ac:dyDescent="0.25">
      <c r="A736" s="38" t="s">
        <v>345</v>
      </c>
      <c r="B736" s="347" t="s">
        <v>255</v>
      </c>
      <c r="C736" s="8"/>
      <c r="D736" s="108"/>
      <c r="E736" s="3"/>
      <c r="F736" s="3"/>
      <c r="G736" s="3"/>
      <c r="H736" s="3"/>
      <c r="I736" s="460"/>
      <c r="J736" s="318"/>
      <c r="K736" s="460"/>
    </row>
    <row r="737" spans="1:11" x14ac:dyDescent="0.25">
      <c r="A737" s="94"/>
      <c r="B737" s="347" t="s">
        <v>2245</v>
      </c>
      <c r="C737" s="8"/>
      <c r="D737" s="108"/>
      <c r="E737" s="3"/>
      <c r="F737" s="3"/>
      <c r="G737" s="3"/>
      <c r="H737" s="3"/>
      <c r="I737" s="460"/>
      <c r="J737" s="318"/>
      <c r="K737" s="460"/>
    </row>
    <row r="738" spans="1:11" x14ac:dyDescent="0.25">
      <c r="A738" s="94"/>
      <c r="B738" s="347" t="s">
        <v>2248</v>
      </c>
      <c r="C738" s="8"/>
      <c r="D738" s="108"/>
      <c r="E738" s="3"/>
      <c r="F738" s="3"/>
      <c r="G738" s="3"/>
      <c r="H738" s="3"/>
      <c r="I738" s="460"/>
      <c r="J738" s="318"/>
      <c r="K738" s="460"/>
    </row>
    <row r="739" spans="1:11" ht="30" x14ac:dyDescent="0.25">
      <c r="A739" s="21">
        <v>1</v>
      </c>
      <c r="B739" s="70" t="s">
        <v>2339</v>
      </c>
      <c r="C739" s="16" t="s">
        <v>2340</v>
      </c>
      <c r="D739" s="118" t="s">
        <v>28</v>
      </c>
      <c r="E739" s="9" t="s">
        <v>28</v>
      </c>
      <c r="F739" s="9" t="s">
        <v>2231</v>
      </c>
      <c r="G739" s="9" t="s">
        <v>620</v>
      </c>
      <c r="H739" s="9"/>
      <c r="I739" s="460">
        <f t="shared" ref="I739:I769" si="52">1/3/45</f>
        <v>7.4074074074074068E-3</v>
      </c>
      <c r="J739" s="318">
        <v>5</v>
      </c>
      <c r="K739" s="460">
        <f t="shared" ref="K739:K769" si="53">I739/J739</f>
        <v>1.4814814814814814E-3</v>
      </c>
    </row>
    <row r="740" spans="1:11" x14ac:dyDescent="0.25">
      <c r="A740" s="94"/>
      <c r="B740" s="347" t="s">
        <v>2260</v>
      </c>
      <c r="C740" s="8"/>
      <c r="D740" s="108"/>
      <c r="E740" s="3"/>
      <c r="F740" s="3"/>
      <c r="G740" s="3"/>
      <c r="H740" s="3"/>
      <c r="I740" s="460"/>
      <c r="J740" s="318"/>
      <c r="K740" s="460"/>
    </row>
    <row r="741" spans="1:11" x14ac:dyDescent="0.25">
      <c r="A741" s="94"/>
      <c r="B741" s="347" t="s">
        <v>2261</v>
      </c>
      <c r="C741" s="8"/>
      <c r="D741" s="108"/>
      <c r="E741" s="3"/>
      <c r="F741" s="3"/>
      <c r="G741" s="3"/>
      <c r="H741" s="3"/>
      <c r="I741" s="460"/>
      <c r="J741" s="318"/>
      <c r="K741" s="460"/>
    </row>
    <row r="742" spans="1:11" ht="30" x14ac:dyDescent="0.25">
      <c r="A742" s="21">
        <v>2</v>
      </c>
      <c r="B742" s="73" t="s">
        <v>2261</v>
      </c>
      <c r="C742" s="16" t="s">
        <v>2341</v>
      </c>
      <c r="D742" s="119"/>
      <c r="E742" s="9" t="s">
        <v>28</v>
      </c>
      <c r="F742" s="9" t="s">
        <v>2231</v>
      </c>
      <c r="G742" s="9" t="s">
        <v>620</v>
      </c>
      <c r="H742" s="9"/>
      <c r="I742" s="460">
        <f t="shared" si="52"/>
        <v>7.4074074074074068E-3</v>
      </c>
      <c r="J742" s="318">
        <v>5</v>
      </c>
      <c r="K742" s="460">
        <f t="shared" si="53"/>
        <v>1.4814814814814814E-3</v>
      </c>
    </row>
    <row r="743" spans="1:11" x14ac:dyDescent="0.25">
      <c r="A743" s="94"/>
      <c r="B743" s="347" t="s">
        <v>2270</v>
      </c>
      <c r="C743" s="8"/>
      <c r="D743" s="108"/>
      <c r="E743" s="3"/>
      <c r="F743" s="3"/>
      <c r="G743" s="3"/>
      <c r="H743" s="3"/>
      <c r="I743" s="460"/>
      <c r="J743" s="318"/>
      <c r="K743" s="460"/>
    </row>
    <row r="744" spans="1:11" x14ac:dyDescent="0.25">
      <c r="A744" s="21">
        <v>3</v>
      </c>
      <c r="B744" s="70" t="s">
        <v>2271</v>
      </c>
      <c r="C744" s="16" t="s">
        <v>2342</v>
      </c>
      <c r="D744" s="119"/>
      <c r="E744" s="9" t="s">
        <v>28</v>
      </c>
      <c r="F744" s="9" t="s">
        <v>2231</v>
      </c>
      <c r="G744" s="9" t="s">
        <v>620</v>
      </c>
      <c r="H744" s="9"/>
      <c r="I744" s="460">
        <f t="shared" si="52"/>
        <v>7.4074074074074068E-3</v>
      </c>
      <c r="J744" s="318">
        <v>5</v>
      </c>
      <c r="K744" s="460">
        <f t="shared" si="53"/>
        <v>1.4814814814814814E-3</v>
      </c>
    </row>
    <row r="745" spans="1:11" x14ac:dyDescent="0.25">
      <c r="A745" s="21">
        <v>4</v>
      </c>
      <c r="B745" s="73" t="s">
        <v>2343</v>
      </c>
      <c r="C745" s="16" t="s">
        <v>2344</v>
      </c>
      <c r="D745" s="119"/>
      <c r="E745" s="9" t="s">
        <v>28</v>
      </c>
      <c r="F745" s="9" t="s">
        <v>2231</v>
      </c>
      <c r="G745" s="9" t="s">
        <v>620</v>
      </c>
      <c r="H745" s="9"/>
      <c r="I745" s="460">
        <f t="shared" si="52"/>
        <v>7.4074074074074068E-3</v>
      </c>
      <c r="J745" s="318">
        <v>5</v>
      </c>
      <c r="K745" s="460">
        <f t="shared" si="53"/>
        <v>1.4814814814814814E-3</v>
      </c>
    </row>
    <row r="746" spans="1:11" x14ac:dyDescent="0.25">
      <c r="A746" s="94"/>
      <c r="B746" s="347" t="s">
        <v>2273</v>
      </c>
      <c r="C746" s="8"/>
      <c r="D746" s="108"/>
      <c r="E746" s="3"/>
      <c r="F746" s="3"/>
      <c r="G746" s="3"/>
      <c r="H746" s="3"/>
      <c r="I746" s="460"/>
      <c r="J746" s="318"/>
      <c r="K746" s="460"/>
    </row>
    <row r="747" spans="1:11" x14ac:dyDescent="0.25">
      <c r="A747" s="21">
        <v>5</v>
      </c>
      <c r="B747" s="70" t="s">
        <v>2345</v>
      </c>
      <c r="C747" s="16" t="s">
        <v>2346</v>
      </c>
      <c r="D747" s="119"/>
      <c r="E747" s="9" t="s">
        <v>28</v>
      </c>
      <c r="F747" s="9" t="s">
        <v>2231</v>
      </c>
      <c r="G747" s="9" t="s">
        <v>620</v>
      </c>
      <c r="H747" s="9"/>
      <c r="I747" s="460">
        <f t="shared" si="52"/>
        <v>7.4074074074074068E-3</v>
      </c>
      <c r="J747" s="318">
        <v>5</v>
      </c>
      <c r="K747" s="460">
        <f t="shared" si="53"/>
        <v>1.4814814814814814E-3</v>
      </c>
    </row>
    <row r="748" spans="1:11" ht="30" x14ac:dyDescent="0.25">
      <c r="A748" s="21">
        <v>6</v>
      </c>
      <c r="B748" s="73" t="s">
        <v>2273</v>
      </c>
      <c r="C748" s="16" t="s">
        <v>2347</v>
      </c>
      <c r="D748" s="119"/>
      <c r="E748" s="9" t="s">
        <v>28</v>
      </c>
      <c r="F748" s="9" t="s">
        <v>2231</v>
      </c>
      <c r="G748" s="9" t="s">
        <v>620</v>
      </c>
      <c r="H748" s="9"/>
      <c r="I748" s="460">
        <f t="shared" si="52"/>
        <v>7.4074074074074068E-3</v>
      </c>
      <c r="J748" s="318">
        <v>5</v>
      </c>
      <c r="K748" s="460">
        <f t="shared" si="53"/>
        <v>1.4814814814814814E-3</v>
      </c>
    </row>
    <row r="749" spans="1:11" x14ac:dyDescent="0.25">
      <c r="A749" s="94"/>
      <c r="B749" s="347" t="s">
        <v>2348</v>
      </c>
      <c r="C749" s="8"/>
      <c r="D749" s="108"/>
      <c r="E749" s="3"/>
      <c r="F749" s="3"/>
      <c r="G749" s="3"/>
      <c r="H749" s="3"/>
      <c r="I749" s="460"/>
      <c r="J749" s="318"/>
      <c r="K749" s="460"/>
    </row>
    <row r="750" spans="1:11" ht="30" x14ac:dyDescent="0.25">
      <c r="A750" s="21">
        <v>7</v>
      </c>
      <c r="B750" s="73" t="s">
        <v>2348</v>
      </c>
      <c r="C750" s="16" t="s">
        <v>2349</v>
      </c>
      <c r="D750" s="118" t="s">
        <v>28</v>
      </c>
      <c r="E750" s="9" t="s">
        <v>28</v>
      </c>
      <c r="F750" s="9" t="s">
        <v>2231</v>
      </c>
      <c r="G750" s="9" t="s">
        <v>620</v>
      </c>
      <c r="H750" s="9"/>
      <c r="I750" s="460">
        <f t="shared" si="52"/>
        <v>7.4074074074074068E-3</v>
      </c>
      <c r="J750" s="318">
        <v>5</v>
      </c>
      <c r="K750" s="460">
        <f t="shared" si="53"/>
        <v>1.4814814814814814E-3</v>
      </c>
    </row>
    <row r="751" spans="1:11" x14ac:dyDescent="0.25">
      <c r="A751" s="21">
        <v>8</v>
      </c>
      <c r="B751" s="70"/>
      <c r="C751" s="16" t="s">
        <v>2350</v>
      </c>
      <c r="D751" s="118" t="s">
        <v>28</v>
      </c>
      <c r="E751" s="9" t="s">
        <v>28</v>
      </c>
      <c r="F751" s="9" t="s">
        <v>2231</v>
      </c>
      <c r="G751" s="9" t="s">
        <v>620</v>
      </c>
      <c r="H751" s="9"/>
      <c r="I751" s="460">
        <f t="shared" si="52"/>
        <v>7.4074074074074068E-3</v>
      </c>
      <c r="J751" s="318">
        <v>5</v>
      </c>
      <c r="K751" s="460">
        <f t="shared" si="53"/>
        <v>1.4814814814814814E-3</v>
      </c>
    </row>
    <row r="752" spans="1:11" ht="30" x14ac:dyDescent="0.25">
      <c r="A752" s="21">
        <v>9</v>
      </c>
      <c r="B752" s="70"/>
      <c r="C752" s="16" t="s">
        <v>2351</v>
      </c>
      <c r="D752" s="118" t="s">
        <v>28</v>
      </c>
      <c r="E752" s="9" t="s">
        <v>28</v>
      </c>
      <c r="F752" s="9" t="s">
        <v>2231</v>
      </c>
      <c r="G752" s="9" t="s">
        <v>620</v>
      </c>
      <c r="H752" s="9"/>
      <c r="I752" s="460">
        <f t="shared" si="52"/>
        <v>7.4074074074074068E-3</v>
      </c>
      <c r="J752" s="318">
        <v>5</v>
      </c>
      <c r="K752" s="460">
        <f t="shared" si="53"/>
        <v>1.4814814814814814E-3</v>
      </c>
    </row>
    <row r="753" spans="1:11" x14ac:dyDescent="0.25">
      <c r="A753" s="94"/>
      <c r="B753" s="347" t="s">
        <v>2352</v>
      </c>
      <c r="C753" s="8"/>
      <c r="D753" s="108"/>
      <c r="E753" s="3"/>
      <c r="F753" s="3"/>
      <c r="G753" s="3"/>
      <c r="H753" s="3"/>
      <c r="I753" s="460"/>
      <c r="J753" s="318"/>
      <c r="K753" s="460"/>
    </row>
    <row r="754" spans="1:11" x14ac:dyDescent="0.25">
      <c r="A754" s="21">
        <v>10</v>
      </c>
      <c r="B754" s="70" t="s">
        <v>2353</v>
      </c>
      <c r="C754" s="16" t="s">
        <v>2354</v>
      </c>
      <c r="D754" s="118" t="s">
        <v>28</v>
      </c>
      <c r="E754" s="9" t="s">
        <v>28</v>
      </c>
      <c r="F754" s="9" t="s">
        <v>2231</v>
      </c>
      <c r="G754" s="9" t="s">
        <v>620</v>
      </c>
      <c r="H754" s="9"/>
      <c r="I754" s="460">
        <f t="shared" si="52"/>
        <v>7.4074074074074068E-3</v>
      </c>
      <c r="J754" s="318">
        <v>5</v>
      </c>
      <c r="K754" s="460">
        <f t="shared" si="53"/>
        <v>1.4814814814814814E-3</v>
      </c>
    </row>
    <row r="755" spans="1:11" x14ac:dyDescent="0.25">
      <c r="A755" s="94"/>
      <c r="B755" s="347" t="s">
        <v>2355</v>
      </c>
      <c r="C755" s="8"/>
      <c r="D755" s="108"/>
      <c r="E755" s="3"/>
      <c r="F755" s="3"/>
      <c r="G755" s="3"/>
      <c r="H755" s="3"/>
      <c r="I755" s="460"/>
      <c r="J755" s="318"/>
      <c r="K755" s="460"/>
    </row>
    <row r="756" spans="1:11" x14ac:dyDescent="0.25">
      <c r="A756" s="21">
        <v>11</v>
      </c>
      <c r="B756" s="70" t="s">
        <v>2356</v>
      </c>
      <c r="C756" s="16" t="s">
        <v>2357</v>
      </c>
      <c r="D756" s="118" t="s">
        <v>28</v>
      </c>
      <c r="E756" s="9" t="s">
        <v>28</v>
      </c>
      <c r="F756" s="9" t="s">
        <v>2231</v>
      </c>
      <c r="G756" s="9" t="s">
        <v>620</v>
      </c>
      <c r="H756" s="9"/>
      <c r="I756" s="460">
        <f t="shared" si="52"/>
        <v>7.4074074074074068E-3</v>
      </c>
      <c r="J756" s="318">
        <v>5</v>
      </c>
      <c r="K756" s="460">
        <f t="shared" si="53"/>
        <v>1.4814814814814814E-3</v>
      </c>
    </row>
    <row r="757" spans="1:11" x14ac:dyDescent="0.25">
      <c r="A757" s="21">
        <v>12</v>
      </c>
      <c r="B757" s="70" t="s">
        <v>2358</v>
      </c>
      <c r="C757" s="16" t="s">
        <v>2359</v>
      </c>
      <c r="D757" s="118" t="s">
        <v>28</v>
      </c>
      <c r="E757" s="9" t="s">
        <v>28</v>
      </c>
      <c r="F757" s="9" t="s">
        <v>2231</v>
      </c>
      <c r="G757" s="9" t="s">
        <v>620</v>
      </c>
      <c r="H757" s="9"/>
      <c r="I757" s="460">
        <f t="shared" si="52"/>
        <v>7.4074074074074068E-3</v>
      </c>
      <c r="J757" s="318">
        <v>5</v>
      </c>
      <c r="K757" s="460">
        <f t="shared" si="53"/>
        <v>1.4814814814814814E-3</v>
      </c>
    </row>
    <row r="758" spans="1:11" x14ac:dyDescent="0.25">
      <c r="A758" s="94"/>
      <c r="B758" s="347" t="s">
        <v>2279</v>
      </c>
      <c r="C758" s="8"/>
      <c r="D758" s="108"/>
      <c r="E758" s="3"/>
      <c r="F758" s="3"/>
      <c r="G758" s="3"/>
      <c r="H758" s="3"/>
      <c r="I758" s="460"/>
      <c r="J758" s="318"/>
      <c r="K758" s="460"/>
    </row>
    <row r="759" spans="1:11" x14ac:dyDescent="0.25">
      <c r="A759" s="94"/>
      <c r="B759" s="347" t="s">
        <v>2280</v>
      </c>
      <c r="C759" s="8"/>
      <c r="D759" s="108"/>
      <c r="E759" s="3"/>
      <c r="F759" s="3"/>
      <c r="G759" s="3"/>
      <c r="H759" s="3"/>
      <c r="I759" s="460"/>
      <c r="J759" s="318"/>
      <c r="K759" s="460"/>
    </row>
    <row r="760" spans="1:11" x14ac:dyDescent="0.25">
      <c r="A760" s="21">
        <v>13</v>
      </c>
      <c r="B760" s="73" t="s">
        <v>1315</v>
      </c>
      <c r="C760" s="16" t="s">
        <v>2360</v>
      </c>
      <c r="D760" s="118" t="s">
        <v>28</v>
      </c>
      <c r="E760" s="9" t="s">
        <v>28</v>
      </c>
      <c r="F760" s="9" t="s">
        <v>2231</v>
      </c>
      <c r="G760" s="9" t="s">
        <v>620</v>
      </c>
      <c r="H760" s="9"/>
      <c r="I760" s="460">
        <f t="shared" si="52"/>
        <v>7.4074074074074068E-3</v>
      </c>
      <c r="J760" s="318">
        <v>5</v>
      </c>
      <c r="K760" s="460">
        <f t="shared" si="53"/>
        <v>1.4814814814814814E-3</v>
      </c>
    </row>
    <row r="761" spans="1:11" x14ac:dyDescent="0.25">
      <c r="A761" s="21">
        <v>14</v>
      </c>
      <c r="B761" s="70"/>
      <c r="C761" s="16" t="s">
        <v>2361</v>
      </c>
      <c r="D761" s="118" t="s">
        <v>28</v>
      </c>
      <c r="E761" s="9" t="s">
        <v>28</v>
      </c>
      <c r="F761" s="9" t="s">
        <v>2231</v>
      </c>
      <c r="G761" s="9" t="s">
        <v>620</v>
      </c>
      <c r="H761" s="9"/>
      <c r="I761" s="460">
        <f t="shared" si="52"/>
        <v>7.4074074074074068E-3</v>
      </c>
      <c r="J761" s="318">
        <v>5</v>
      </c>
      <c r="K761" s="460">
        <f t="shared" si="53"/>
        <v>1.4814814814814814E-3</v>
      </c>
    </row>
    <row r="762" spans="1:11" ht="15" customHeight="1" x14ac:dyDescent="0.25">
      <c r="A762" s="94">
        <v>15</v>
      </c>
      <c r="B762" s="72"/>
      <c r="C762" s="24" t="s">
        <v>2362</v>
      </c>
      <c r="D762" s="61" t="s">
        <v>28</v>
      </c>
      <c r="E762" s="9" t="s">
        <v>28</v>
      </c>
      <c r="F762" s="9" t="s">
        <v>2231</v>
      </c>
      <c r="G762" s="9" t="s">
        <v>620</v>
      </c>
      <c r="H762" s="9"/>
      <c r="I762" s="460">
        <f t="shared" si="52"/>
        <v>7.4074074074074068E-3</v>
      </c>
      <c r="J762" s="318">
        <v>5</v>
      </c>
      <c r="K762" s="460">
        <f t="shared" si="53"/>
        <v>1.4814814814814814E-3</v>
      </c>
    </row>
    <row r="763" spans="1:11" x14ac:dyDescent="0.25">
      <c r="A763" s="94"/>
      <c r="B763" s="347" t="s">
        <v>2363</v>
      </c>
      <c r="C763" s="8"/>
      <c r="D763" s="108"/>
      <c r="E763" s="3"/>
      <c r="F763" s="3"/>
      <c r="G763" s="3"/>
      <c r="H763" s="3"/>
      <c r="I763" s="460"/>
      <c r="J763" s="318"/>
      <c r="K763" s="460"/>
    </row>
    <row r="764" spans="1:11" x14ac:dyDescent="0.25">
      <c r="A764" s="21">
        <v>16</v>
      </c>
      <c r="B764" s="73" t="s">
        <v>2364</v>
      </c>
      <c r="C764" s="16" t="s">
        <v>2365</v>
      </c>
      <c r="D764" s="118" t="s">
        <v>28</v>
      </c>
      <c r="E764" s="9" t="s">
        <v>28</v>
      </c>
      <c r="F764" s="9" t="s">
        <v>2231</v>
      </c>
      <c r="G764" s="9" t="s">
        <v>620</v>
      </c>
      <c r="H764" s="9"/>
      <c r="I764" s="460">
        <f t="shared" si="52"/>
        <v>7.4074074074074068E-3</v>
      </c>
      <c r="J764" s="318">
        <v>5</v>
      </c>
      <c r="K764" s="460">
        <f t="shared" si="53"/>
        <v>1.4814814814814814E-3</v>
      </c>
    </row>
    <row r="765" spans="1:11" ht="30" x14ac:dyDescent="0.25">
      <c r="A765" s="21">
        <v>17</v>
      </c>
      <c r="B765" s="70"/>
      <c r="C765" s="16" t="s">
        <v>2366</v>
      </c>
      <c r="D765" s="118" t="s">
        <v>28</v>
      </c>
      <c r="E765" s="9" t="s">
        <v>28</v>
      </c>
      <c r="F765" s="9" t="s">
        <v>2231</v>
      </c>
      <c r="G765" s="9" t="s">
        <v>620</v>
      </c>
      <c r="H765" s="9"/>
      <c r="I765" s="460">
        <f t="shared" si="52"/>
        <v>7.4074074074074068E-3</v>
      </c>
      <c r="J765" s="318">
        <v>5</v>
      </c>
      <c r="K765" s="460">
        <f t="shared" si="53"/>
        <v>1.4814814814814814E-3</v>
      </c>
    </row>
    <row r="766" spans="1:11" x14ac:dyDescent="0.25">
      <c r="A766" s="94"/>
      <c r="B766" s="347" t="s">
        <v>2318</v>
      </c>
      <c r="C766" s="8"/>
      <c r="D766" s="108"/>
      <c r="E766" s="3"/>
      <c r="F766" s="3"/>
      <c r="G766" s="3"/>
      <c r="H766" s="3"/>
      <c r="I766" s="460"/>
      <c r="J766" s="318"/>
      <c r="K766" s="460"/>
    </row>
    <row r="767" spans="1:11" x14ac:dyDescent="0.25">
      <c r="A767" s="21">
        <v>18</v>
      </c>
      <c r="B767" s="70" t="s">
        <v>1305</v>
      </c>
      <c r="C767" s="16" t="s">
        <v>2367</v>
      </c>
      <c r="D767" s="118" t="s">
        <v>28</v>
      </c>
      <c r="E767" s="9" t="s">
        <v>28</v>
      </c>
      <c r="F767" s="9" t="s">
        <v>2231</v>
      </c>
      <c r="G767" s="9" t="s">
        <v>620</v>
      </c>
      <c r="H767" s="9"/>
      <c r="I767" s="460">
        <f t="shared" si="52"/>
        <v>7.4074074074074068E-3</v>
      </c>
      <c r="J767" s="318">
        <v>5</v>
      </c>
      <c r="K767" s="460">
        <f t="shared" si="53"/>
        <v>1.4814814814814814E-3</v>
      </c>
    </row>
    <row r="768" spans="1:11" x14ac:dyDescent="0.25">
      <c r="A768" s="21">
        <v>19</v>
      </c>
      <c r="B768" s="70"/>
      <c r="C768" s="16" t="s">
        <v>2368</v>
      </c>
      <c r="D768" s="118" t="s">
        <v>28</v>
      </c>
      <c r="E768" s="9" t="s">
        <v>28</v>
      </c>
      <c r="F768" s="9" t="s">
        <v>2231</v>
      </c>
      <c r="G768" s="9" t="s">
        <v>620</v>
      </c>
      <c r="H768" s="9"/>
      <c r="I768" s="460">
        <f t="shared" si="52"/>
        <v>7.4074074074074068E-3</v>
      </c>
      <c r="J768" s="318">
        <v>5</v>
      </c>
      <c r="K768" s="460">
        <f t="shared" si="53"/>
        <v>1.4814814814814814E-3</v>
      </c>
    </row>
    <row r="769" spans="1:11" x14ac:dyDescent="0.25">
      <c r="A769" s="94">
        <v>20</v>
      </c>
      <c r="B769" s="72"/>
      <c r="C769" s="24" t="s">
        <v>2369</v>
      </c>
      <c r="D769" s="61" t="s">
        <v>28</v>
      </c>
      <c r="E769" s="9" t="s">
        <v>28</v>
      </c>
      <c r="F769" s="9" t="s">
        <v>2231</v>
      </c>
      <c r="G769" s="9" t="s">
        <v>620</v>
      </c>
      <c r="H769" s="9"/>
      <c r="I769" s="460">
        <f t="shared" si="52"/>
        <v>7.4074074074074068E-3</v>
      </c>
      <c r="J769" s="318">
        <v>5</v>
      </c>
      <c r="K769" s="460">
        <f t="shared" si="53"/>
        <v>1.4814814814814814E-3</v>
      </c>
    </row>
    <row r="770" spans="1:11" x14ac:dyDescent="0.25">
      <c r="A770" s="21"/>
      <c r="B770" s="70"/>
      <c r="C770" s="48" t="s">
        <v>2771</v>
      </c>
      <c r="D770" s="114"/>
      <c r="E770" s="116"/>
      <c r="F770" s="116"/>
      <c r="G770" s="116"/>
      <c r="H770" s="116"/>
      <c r="I770" s="460"/>
      <c r="J770" s="318"/>
      <c r="K770" s="460"/>
    </row>
    <row r="771" spans="1:11" ht="45" x14ac:dyDescent="0.25">
      <c r="A771" s="22"/>
      <c r="B771" s="71"/>
      <c r="C771" s="49" t="s">
        <v>2083</v>
      </c>
      <c r="D771" s="111"/>
      <c r="E771" s="117"/>
      <c r="F771" s="117"/>
      <c r="G771" s="117"/>
      <c r="H771" s="117"/>
      <c r="I771" s="460"/>
      <c r="J771" s="318"/>
      <c r="K771" s="460"/>
    </row>
    <row r="772" spans="1:11" ht="45" x14ac:dyDescent="0.25">
      <c r="A772" s="23"/>
      <c r="B772" s="84"/>
      <c r="C772" s="49" t="s">
        <v>2084</v>
      </c>
      <c r="D772" s="111"/>
      <c r="E772" s="117"/>
      <c r="F772" s="117"/>
      <c r="G772" s="117"/>
      <c r="H772" s="117"/>
      <c r="I772" s="460"/>
      <c r="J772" s="318"/>
      <c r="K772" s="460"/>
    </row>
    <row r="773" spans="1:11" x14ac:dyDescent="0.25">
      <c r="A773" s="19" t="s">
        <v>2370</v>
      </c>
      <c r="B773" s="87"/>
      <c r="C773" s="20"/>
      <c r="D773" s="110"/>
      <c r="E773" s="45"/>
      <c r="F773" s="45"/>
      <c r="G773" s="45"/>
      <c r="H773" s="45"/>
      <c r="I773" s="460"/>
      <c r="J773" s="318"/>
      <c r="K773" s="460"/>
    </row>
    <row r="774" spans="1:11" x14ac:dyDescent="0.25">
      <c r="A774" s="7" t="s">
        <v>2371</v>
      </c>
      <c r="B774" s="348"/>
      <c r="C774" s="8"/>
      <c r="D774" s="108"/>
      <c r="E774" s="3"/>
      <c r="F774" s="3"/>
      <c r="G774" s="3"/>
      <c r="H774" s="3"/>
      <c r="I774" s="460"/>
      <c r="J774" s="318"/>
      <c r="K774" s="460"/>
    </row>
    <row r="775" spans="1:11" x14ac:dyDescent="0.25">
      <c r="A775" s="7" t="s">
        <v>2372</v>
      </c>
      <c r="B775" s="348"/>
      <c r="C775" s="8"/>
      <c r="D775" s="108"/>
      <c r="E775" s="3"/>
      <c r="F775" s="3"/>
      <c r="G775" s="3"/>
      <c r="H775" s="3"/>
      <c r="I775" s="460"/>
      <c r="J775" s="318"/>
      <c r="K775" s="460"/>
    </row>
    <row r="776" spans="1:11" x14ac:dyDescent="0.25">
      <c r="A776" s="38"/>
      <c r="B776" s="347" t="s">
        <v>2373</v>
      </c>
      <c r="C776" s="8"/>
      <c r="D776" s="108"/>
      <c r="E776" s="3"/>
      <c r="F776" s="3"/>
      <c r="G776" s="3"/>
      <c r="H776" s="9"/>
      <c r="I776" s="460"/>
      <c r="J776" s="318"/>
      <c r="K776" s="460"/>
    </row>
    <row r="777" spans="1:11" ht="30" x14ac:dyDescent="0.25">
      <c r="A777" s="94">
        <v>1</v>
      </c>
      <c r="B777" s="62"/>
      <c r="C777" s="17" t="s">
        <v>2374</v>
      </c>
      <c r="D777" s="61" t="s">
        <v>28</v>
      </c>
      <c r="E777" s="9" t="s">
        <v>28</v>
      </c>
      <c r="F777" s="9" t="s">
        <v>350</v>
      </c>
      <c r="G777" s="9" t="s">
        <v>620</v>
      </c>
      <c r="H777" s="9"/>
      <c r="I777" s="460">
        <f t="shared" ref="I777:I790" si="54">1/3/45</f>
        <v>7.4074074074074068E-3</v>
      </c>
      <c r="J777" s="318">
        <v>5</v>
      </c>
      <c r="K777" s="460">
        <f t="shared" ref="K777:K825" si="55">I777/J777</f>
        <v>1.4814814814814814E-3</v>
      </c>
    </row>
    <row r="778" spans="1:11" ht="30" x14ac:dyDescent="0.25">
      <c r="A778" s="94">
        <v>2</v>
      </c>
      <c r="B778" s="88"/>
      <c r="C778" s="17" t="s">
        <v>2375</v>
      </c>
      <c r="D778" s="61" t="s">
        <v>28</v>
      </c>
      <c r="E778" s="9" t="s">
        <v>28</v>
      </c>
      <c r="F778" s="9" t="s">
        <v>350</v>
      </c>
      <c r="G778" s="9" t="s">
        <v>620</v>
      </c>
      <c r="H778" s="9"/>
      <c r="I778" s="460">
        <f t="shared" si="54"/>
        <v>7.4074074074074068E-3</v>
      </c>
      <c r="J778" s="318">
        <v>5</v>
      </c>
      <c r="K778" s="460">
        <f t="shared" si="55"/>
        <v>1.4814814814814814E-3</v>
      </c>
    </row>
    <row r="779" spans="1:11" x14ac:dyDescent="0.25">
      <c r="A779" s="94">
        <v>3</v>
      </c>
      <c r="B779" s="63"/>
      <c r="C779" s="17" t="s">
        <v>2376</v>
      </c>
      <c r="D779" s="61" t="s">
        <v>28</v>
      </c>
      <c r="E779" s="9" t="s">
        <v>28</v>
      </c>
      <c r="F779" s="9" t="s">
        <v>350</v>
      </c>
      <c r="G779" s="9" t="s">
        <v>2377</v>
      </c>
      <c r="H779" s="9"/>
      <c r="I779" s="460">
        <f t="shared" si="54"/>
        <v>7.4074074074074068E-3</v>
      </c>
      <c r="J779" s="318">
        <v>5</v>
      </c>
      <c r="K779" s="460">
        <f t="shared" si="55"/>
        <v>1.4814814814814814E-3</v>
      </c>
    </row>
    <row r="780" spans="1:11" x14ac:dyDescent="0.25">
      <c r="A780" s="31"/>
      <c r="B780" s="347" t="s">
        <v>2378</v>
      </c>
      <c r="C780" s="8"/>
      <c r="D780" s="108"/>
      <c r="E780" s="3"/>
      <c r="F780" s="3"/>
      <c r="G780" s="3"/>
      <c r="H780" s="9"/>
      <c r="I780" s="460"/>
      <c r="J780" s="318"/>
      <c r="K780" s="460"/>
    </row>
    <row r="781" spans="1:11" ht="30" x14ac:dyDescent="0.25">
      <c r="A781" s="94">
        <v>4</v>
      </c>
      <c r="B781" s="75"/>
      <c r="C781" s="17" t="s">
        <v>2379</v>
      </c>
      <c r="D781" s="61" t="s">
        <v>28</v>
      </c>
      <c r="E781" s="9" t="s">
        <v>28</v>
      </c>
      <c r="F781" s="9" t="s">
        <v>350</v>
      </c>
      <c r="G781" s="9" t="s">
        <v>2377</v>
      </c>
      <c r="H781" s="9"/>
      <c r="I781" s="460">
        <f t="shared" si="54"/>
        <v>7.4074074074074068E-3</v>
      </c>
      <c r="J781" s="318">
        <v>5</v>
      </c>
      <c r="K781" s="460">
        <f t="shared" si="55"/>
        <v>1.4814814814814814E-3</v>
      </c>
    </row>
    <row r="782" spans="1:11" x14ac:dyDescent="0.25">
      <c r="A782" s="21">
        <v>5</v>
      </c>
      <c r="B782" s="62"/>
      <c r="C782" s="16" t="s">
        <v>2380</v>
      </c>
      <c r="D782" s="118" t="s">
        <v>28</v>
      </c>
      <c r="E782" s="9" t="s">
        <v>28</v>
      </c>
      <c r="F782" s="9" t="s">
        <v>350</v>
      </c>
      <c r="G782" s="9" t="s">
        <v>2377</v>
      </c>
      <c r="H782" s="9"/>
      <c r="I782" s="460">
        <f t="shared" si="54"/>
        <v>7.4074074074074068E-3</v>
      </c>
      <c r="J782" s="318">
        <v>5</v>
      </c>
      <c r="K782" s="460">
        <f t="shared" si="55"/>
        <v>1.4814814814814814E-3</v>
      </c>
    </row>
    <row r="783" spans="1:11" x14ac:dyDescent="0.25">
      <c r="A783" s="94"/>
      <c r="B783" s="347" t="s">
        <v>2381</v>
      </c>
      <c r="C783" s="8"/>
      <c r="D783" s="108"/>
      <c r="E783" s="3"/>
      <c r="F783" s="3"/>
      <c r="G783" s="3"/>
      <c r="H783" s="9"/>
      <c r="I783" s="460"/>
      <c r="J783" s="318"/>
      <c r="K783" s="460"/>
    </row>
    <row r="784" spans="1:11" ht="45" x14ac:dyDescent="0.25">
      <c r="A784" s="94">
        <v>6</v>
      </c>
      <c r="B784" s="75"/>
      <c r="C784" s="17" t="s">
        <v>2382</v>
      </c>
      <c r="D784" s="61" t="s">
        <v>28</v>
      </c>
      <c r="E784" s="9" t="s">
        <v>28</v>
      </c>
      <c r="F784" s="9" t="s">
        <v>350</v>
      </c>
      <c r="G784" s="9" t="s">
        <v>2377</v>
      </c>
      <c r="H784" s="9"/>
      <c r="I784" s="460">
        <f t="shared" si="54"/>
        <v>7.4074074074074068E-3</v>
      </c>
      <c r="J784" s="318">
        <v>5</v>
      </c>
      <c r="K784" s="460">
        <f t="shared" si="55"/>
        <v>1.4814814814814814E-3</v>
      </c>
    </row>
    <row r="785" spans="1:11" x14ac:dyDescent="0.25">
      <c r="A785" s="7" t="s">
        <v>2260</v>
      </c>
      <c r="B785" s="348"/>
      <c r="C785" s="8"/>
      <c r="D785" s="108"/>
      <c r="E785" s="3"/>
      <c r="F785" s="3"/>
      <c r="G785" s="3"/>
      <c r="H785" s="3"/>
      <c r="I785" s="460"/>
      <c r="J785" s="318"/>
      <c r="K785" s="460"/>
    </row>
    <row r="786" spans="1:11" x14ac:dyDescent="0.25">
      <c r="A786" s="94"/>
      <c r="B786" s="347" t="s">
        <v>2383</v>
      </c>
      <c r="C786" s="8"/>
      <c r="D786" s="108"/>
      <c r="E786" s="3"/>
      <c r="F786" s="3"/>
      <c r="G786" s="3"/>
      <c r="H786" s="9"/>
      <c r="I786" s="460"/>
      <c r="J786" s="318"/>
      <c r="K786" s="460"/>
    </row>
    <row r="787" spans="1:11" ht="30" x14ac:dyDescent="0.25">
      <c r="A787" s="94">
        <v>7</v>
      </c>
      <c r="B787" s="75"/>
      <c r="C787" s="17" t="s">
        <v>2384</v>
      </c>
      <c r="D787" s="61" t="s">
        <v>28</v>
      </c>
      <c r="E787" s="9" t="s">
        <v>28</v>
      </c>
      <c r="F787" s="9" t="s">
        <v>350</v>
      </c>
      <c r="G787" s="9" t="s">
        <v>2377</v>
      </c>
      <c r="H787" s="9"/>
      <c r="I787" s="460">
        <f t="shared" si="54"/>
        <v>7.4074074074074068E-3</v>
      </c>
      <c r="J787" s="318">
        <v>5</v>
      </c>
      <c r="K787" s="460">
        <f t="shared" si="55"/>
        <v>1.4814814814814814E-3</v>
      </c>
    </row>
    <row r="788" spans="1:11" x14ac:dyDescent="0.25">
      <c r="A788" s="7" t="s">
        <v>2279</v>
      </c>
      <c r="B788" s="348"/>
      <c r="C788" s="8"/>
      <c r="D788" s="108"/>
      <c r="E788" s="3"/>
      <c r="F788" s="3"/>
      <c r="G788" s="3"/>
      <c r="H788" s="3"/>
      <c r="I788" s="460"/>
      <c r="J788" s="318"/>
      <c r="K788" s="460"/>
    </row>
    <row r="789" spans="1:11" x14ac:dyDescent="0.25">
      <c r="A789" s="94"/>
      <c r="B789" s="347" t="s">
        <v>2385</v>
      </c>
      <c r="C789" s="8"/>
      <c r="D789" s="108"/>
      <c r="E789" s="3"/>
      <c r="F789" s="3"/>
      <c r="G789" s="3"/>
      <c r="H789" s="3"/>
      <c r="I789" s="460"/>
      <c r="J789" s="318"/>
      <c r="K789" s="460"/>
    </row>
    <row r="790" spans="1:11" ht="30" x14ac:dyDescent="0.25">
      <c r="A790" s="94">
        <v>8</v>
      </c>
      <c r="B790" s="72" t="s">
        <v>336</v>
      </c>
      <c r="C790" s="17" t="s">
        <v>2386</v>
      </c>
      <c r="D790" s="61" t="s">
        <v>28</v>
      </c>
      <c r="E790" s="9" t="s">
        <v>28</v>
      </c>
      <c r="F790" s="9" t="s">
        <v>350</v>
      </c>
      <c r="G790" s="9" t="s">
        <v>2377</v>
      </c>
      <c r="H790" s="9"/>
      <c r="I790" s="460">
        <f t="shared" si="54"/>
        <v>7.4074074074074068E-3</v>
      </c>
      <c r="J790" s="318">
        <v>5</v>
      </c>
      <c r="K790" s="460">
        <f t="shared" si="55"/>
        <v>1.4814814814814814E-3</v>
      </c>
    </row>
    <row r="791" spans="1:11" x14ac:dyDescent="0.25">
      <c r="A791" s="7" t="s">
        <v>2387</v>
      </c>
      <c r="B791" s="348"/>
      <c r="C791" s="8"/>
      <c r="D791" s="108"/>
      <c r="E791" s="3"/>
      <c r="F791" s="3"/>
      <c r="G791" s="3"/>
      <c r="H791" s="3"/>
      <c r="I791" s="460"/>
      <c r="J791" s="318"/>
      <c r="K791" s="460"/>
    </row>
    <row r="792" spans="1:11" x14ac:dyDescent="0.25">
      <c r="A792" s="7" t="s">
        <v>2260</v>
      </c>
      <c r="B792" s="348"/>
      <c r="C792" s="8"/>
      <c r="D792" s="108"/>
      <c r="E792" s="3"/>
      <c r="F792" s="3"/>
      <c r="G792" s="3"/>
      <c r="H792" s="3"/>
      <c r="I792" s="460"/>
      <c r="J792" s="318"/>
      <c r="K792" s="460"/>
    </row>
    <row r="793" spans="1:11" x14ac:dyDescent="0.25">
      <c r="A793" s="94"/>
      <c r="B793" s="347" t="s">
        <v>2383</v>
      </c>
      <c r="C793" s="8"/>
      <c r="D793" s="108"/>
      <c r="E793" s="3"/>
      <c r="F793" s="3"/>
      <c r="G793" s="3"/>
      <c r="H793" s="9"/>
      <c r="I793" s="460"/>
      <c r="J793" s="318"/>
      <c r="K793" s="460"/>
    </row>
    <row r="794" spans="1:11" ht="29.25" customHeight="1" x14ac:dyDescent="0.25">
      <c r="A794" s="21">
        <v>1</v>
      </c>
      <c r="B794" s="62"/>
      <c r="C794" s="46" t="s">
        <v>2301</v>
      </c>
      <c r="D794" s="119"/>
      <c r="E794" s="9" t="s">
        <v>28</v>
      </c>
      <c r="F794" s="9" t="s">
        <v>13</v>
      </c>
      <c r="G794" s="9">
        <v>7</v>
      </c>
      <c r="H794" s="9"/>
      <c r="I794" s="460">
        <f>G794/3/45</f>
        <v>5.1851851851851857E-2</v>
      </c>
      <c r="J794" s="318">
        <v>5</v>
      </c>
      <c r="K794" s="460">
        <f t="shared" si="55"/>
        <v>1.0370370370370372E-2</v>
      </c>
    </row>
    <row r="795" spans="1:11" x14ac:dyDescent="0.25">
      <c r="A795" s="38" t="s">
        <v>132</v>
      </c>
      <c r="B795" s="347" t="s">
        <v>2173</v>
      </c>
      <c r="C795" s="5"/>
      <c r="D795" s="60"/>
      <c r="E795" s="3"/>
      <c r="F795" s="9"/>
      <c r="G795" s="9"/>
      <c r="H795" s="9"/>
      <c r="I795" s="460"/>
      <c r="J795" s="318"/>
      <c r="K795" s="460"/>
    </row>
    <row r="796" spans="1:11" x14ac:dyDescent="0.25">
      <c r="A796" s="7" t="s">
        <v>2260</v>
      </c>
      <c r="B796" s="348"/>
      <c r="C796" s="8"/>
      <c r="D796" s="108"/>
      <c r="E796" s="3"/>
      <c r="F796" s="3"/>
      <c r="G796" s="3"/>
      <c r="H796" s="3"/>
      <c r="I796" s="460"/>
      <c r="J796" s="318"/>
      <c r="K796" s="460"/>
    </row>
    <row r="797" spans="1:11" x14ac:dyDescent="0.25">
      <c r="A797" s="31"/>
      <c r="B797" s="347" t="s">
        <v>2383</v>
      </c>
      <c r="C797" s="8"/>
      <c r="D797" s="108"/>
      <c r="E797" s="3"/>
      <c r="F797" s="3"/>
      <c r="G797" s="3"/>
      <c r="H797" s="3"/>
      <c r="I797" s="460"/>
      <c r="J797" s="318"/>
      <c r="K797" s="460"/>
    </row>
    <row r="798" spans="1:11" x14ac:dyDescent="0.25">
      <c r="A798" s="21">
        <v>1</v>
      </c>
      <c r="B798" s="70"/>
      <c r="C798" s="24" t="s">
        <v>2388</v>
      </c>
      <c r="D798" s="118" t="s">
        <v>28</v>
      </c>
      <c r="E798" s="9" t="s">
        <v>28</v>
      </c>
      <c r="F798" s="9" t="s">
        <v>1348</v>
      </c>
      <c r="G798" s="9">
        <v>15</v>
      </c>
      <c r="H798" s="9"/>
      <c r="I798" s="460">
        <f>G798/3/45</f>
        <v>0.1111111111111111</v>
      </c>
      <c r="J798" s="318">
        <v>5</v>
      </c>
      <c r="K798" s="460">
        <f t="shared" si="55"/>
        <v>2.222222222222222E-2</v>
      </c>
    </row>
    <row r="799" spans="1:11" x14ac:dyDescent="0.25">
      <c r="A799" s="38" t="s">
        <v>341</v>
      </c>
      <c r="B799" s="347" t="s">
        <v>255</v>
      </c>
      <c r="C799" s="8"/>
      <c r="D799" s="108"/>
      <c r="E799" s="3"/>
      <c r="F799" s="3"/>
      <c r="G799" s="3"/>
      <c r="H799" s="3"/>
      <c r="I799" s="460"/>
      <c r="J799" s="318"/>
      <c r="K799" s="460"/>
    </row>
    <row r="800" spans="1:11" x14ac:dyDescent="0.25">
      <c r="A800" s="7" t="s">
        <v>2245</v>
      </c>
      <c r="B800" s="348"/>
      <c r="C800" s="8"/>
      <c r="D800" s="108"/>
      <c r="E800" s="3"/>
      <c r="F800" s="3"/>
      <c r="G800" s="3"/>
      <c r="H800" s="3"/>
      <c r="I800" s="460"/>
      <c r="J800" s="318"/>
      <c r="K800" s="460"/>
    </row>
    <row r="801" spans="1:11" x14ac:dyDescent="0.25">
      <c r="A801" s="38"/>
      <c r="B801" s="347" t="s">
        <v>2373</v>
      </c>
      <c r="C801" s="8"/>
      <c r="D801" s="108"/>
      <c r="E801" s="3"/>
      <c r="F801" s="3"/>
      <c r="G801" s="3"/>
      <c r="H801" s="3"/>
      <c r="I801" s="460"/>
      <c r="J801" s="318"/>
      <c r="K801" s="460"/>
    </row>
    <row r="802" spans="1:11" ht="30" x14ac:dyDescent="0.25">
      <c r="A802" s="21">
        <v>1</v>
      </c>
      <c r="B802" s="62"/>
      <c r="C802" s="16" t="s">
        <v>2389</v>
      </c>
      <c r="D802" s="118" t="s">
        <v>28</v>
      </c>
      <c r="E802" s="9" t="s">
        <v>28</v>
      </c>
      <c r="F802" s="9" t="s">
        <v>2231</v>
      </c>
      <c r="G802" s="9" t="s">
        <v>620</v>
      </c>
      <c r="H802" s="9"/>
      <c r="I802" s="460">
        <f>1/3/45</f>
        <v>7.4074074074074068E-3</v>
      </c>
      <c r="J802" s="318">
        <v>5</v>
      </c>
      <c r="K802" s="460">
        <f t="shared" si="55"/>
        <v>1.4814814814814814E-3</v>
      </c>
    </row>
    <row r="803" spans="1:11" ht="30" x14ac:dyDescent="0.25">
      <c r="A803" s="21">
        <v>2</v>
      </c>
      <c r="B803" s="70"/>
      <c r="C803" s="16" t="s">
        <v>2390</v>
      </c>
      <c r="D803" s="118" t="s">
        <v>28</v>
      </c>
      <c r="E803" s="9" t="s">
        <v>28</v>
      </c>
      <c r="F803" s="9" t="s">
        <v>2231</v>
      </c>
      <c r="G803" s="9" t="s">
        <v>620</v>
      </c>
      <c r="H803" s="9"/>
      <c r="I803" s="460">
        <f t="shared" ref="I803:I825" si="56">1/3/45</f>
        <v>7.4074074074074068E-3</v>
      </c>
      <c r="J803" s="318">
        <v>5</v>
      </c>
      <c r="K803" s="460">
        <f t="shared" si="55"/>
        <v>1.4814814814814814E-3</v>
      </c>
    </row>
    <row r="804" spans="1:11" x14ac:dyDescent="0.25">
      <c r="A804" s="94">
        <v>3</v>
      </c>
      <c r="B804" s="72"/>
      <c r="C804" s="17" t="s">
        <v>2391</v>
      </c>
      <c r="D804" s="61" t="s">
        <v>28</v>
      </c>
      <c r="E804" s="9" t="s">
        <v>28</v>
      </c>
      <c r="F804" s="9" t="s">
        <v>2231</v>
      </c>
      <c r="G804" s="9" t="s">
        <v>620</v>
      </c>
      <c r="H804" s="9"/>
      <c r="I804" s="460">
        <f t="shared" si="56"/>
        <v>7.4074074074074068E-3</v>
      </c>
      <c r="J804" s="318">
        <v>5</v>
      </c>
      <c r="K804" s="460">
        <f t="shared" si="55"/>
        <v>1.4814814814814814E-3</v>
      </c>
    </row>
    <row r="805" spans="1:11" x14ac:dyDescent="0.25">
      <c r="A805" s="94"/>
      <c r="B805" s="347" t="s">
        <v>2378</v>
      </c>
      <c r="C805" s="8"/>
      <c r="D805" s="108"/>
      <c r="E805" s="3"/>
      <c r="F805" s="3"/>
      <c r="G805" s="3"/>
      <c r="H805" s="3"/>
      <c r="I805" s="460"/>
      <c r="J805" s="318"/>
      <c r="K805" s="460"/>
    </row>
    <row r="806" spans="1:11" ht="30" x14ac:dyDescent="0.25">
      <c r="A806" s="94">
        <v>4</v>
      </c>
      <c r="B806" s="75"/>
      <c r="C806" s="24" t="s">
        <v>2392</v>
      </c>
      <c r="D806" s="61" t="s">
        <v>28</v>
      </c>
      <c r="E806" s="9" t="s">
        <v>28</v>
      </c>
      <c r="F806" s="9" t="s">
        <v>2231</v>
      </c>
      <c r="G806" s="9" t="s">
        <v>620</v>
      </c>
      <c r="H806" s="9"/>
      <c r="I806" s="460">
        <f t="shared" si="56"/>
        <v>7.4074074074074068E-3</v>
      </c>
      <c r="J806" s="318">
        <v>5</v>
      </c>
      <c r="K806" s="460">
        <f t="shared" si="55"/>
        <v>1.4814814814814814E-3</v>
      </c>
    </row>
    <row r="807" spans="1:11" x14ac:dyDescent="0.25">
      <c r="A807" s="94"/>
      <c r="B807" s="347" t="s">
        <v>2381</v>
      </c>
      <c r="C807" s="8"/>
      <c r="D807" s="108"/>
      <c r="E807" s="3"/>
      <c r="F807" s="3"/>
      <c r="G807" s="3"/>
      <c r="H807" s="9"/>
      <c r="I807" s="460"/>
      <c r="J807" s="318"/>
      <c r="K807" s="460"/>
    </row>
    <row r="808" spans="1:11" x14ac:dyDescent="0.25">
      <c r="A808" s="94">
        <v>5</v>
      </c>
      <c r="B808" s="72"/>
      <c r="C808" s="17" t="s">
        <v>2393</v>
      </c>
      <c r="D808" s="61" t="s">
        <v>28</v>
      </c>
      <c r="E808" s="9" t="s">
        <v>28</v>
      </c>
      <c r="F808" s="9" t="s">
        <v>2231</v>
      </c>
      <c r="G808" s="9" t="s">
        <v>620</v>
      </c>
      <c r="H808" s="9"/>
      <c r="I808" s="460">
        <f t="shared" si="56"/>
        <v>7.4074074074074068E-3</v>
      </c>
      <c r="J808" s="318">
        <v>5</v>
      </c>
      <c r="K808" s="460">
        <f t="shared" si="55"/>
        <v>1.4814814814814814E-3</v>
      </c>
    </row>
    <row r="809" spans="1:11" ht="45" x14ac:dyDescent="0.25">
      <c r="A809" s="21">
        <v>6</v>
      </c>
      <c r="B809" s="62"/>
      <c r="C809" s="16" t="s">
        <v>2394</v>
      </c>
      <c r="D809" s="118" t="s">
        <v>28</v>
      </c>
      <c r="E809" s="9" t="s">
        <v>28</v>
      </c>
      <c r="F809" s="9" t="s">
        <v>2231</v>
      </c>
      <c r="G809" s="9" t="s">
        <v>620</v>
      </c>
      <c r="H809" s="9"/>
      <c r="I809" s="460">
        <f t="shared" si="56"/>
        <v>7.4074074074074068E-3</v>
      </c>
      <c r="J809" s="318">
        <v>5</v>
      </c>
      <c r="K809" s="460">
        <f t="shared" si="55"/>
        <v>1.4814814814814814E-3</v>
      </c>
    </row>
    <row r="810" spans="1:11" x14ac:dyDescent="0.25">
      <c r="A810" s="7" t="s">
        <v>2260</v>
      </c>
      <c r="B810" s="348"/>
      <c r="C810" s="8"/>
      <c r="D810" s="108"/>
      <c r="E810" s="3"/>
      <c r="F810" s="3"/>
      <c r="G810" s="3"/>
      <c r="H810" s="3"/>
      <c r="I810" s="460"/>
      <c r="J810" s="318"/>
      <c r="K810" s="460"/>
    </row>
    <row r="811" spans="1:11" x14ac:dyDescent="0.25">
      <c r="A811" s="94"/>
      <c r="B811" s="347" t="s">
        <v>2383</v>
      </c>
      <c r="C811" s="8"/>
      <c r="D811" s="108"/>
      <c r="E811" s="3"/>
      <c r="F811" s="3"/>
      <c r="G811" s="3"/>
      <c r="H811" s="3"/>
      <c r="I811" s="460"/>
      <c r="J811" s="318"/>
      <c r="K811" s="460"/>
    </row>
    <row r="812" spans="1:11" ht="30" x14ac:dyDescent="0.25">
      <c r="A812" s="21">
        <v>7</v>
      </c>
      <c r="B812" s="62"/>
      <c r="C812" s="16" t="s">
        <v>2395</v>
      </c>
      <c r="D812" s="118" t="s">
        <v>28</v>
      </c>
      <c r="E812" s="9" t="s">
        <v>28</v>
      </c>
      <c r="F812" s="9" t="s">
        <v>2231</v>
      </c>
      <c r="G812" s="9" t="s">
        <v>620</v>
      </c>
      <c r="H812" s="9"/>
      <c r="I812" s="460">
        <f t="shared" si="56"/>
        <v>7.4074074074074068E-3</v>
      </c>
      <c r="J812" s="318">
        <v>5</v>
      </c>
      <c r="K812" s="460">
        <f t="shared" si="55"/>
        <v>1.4814814814814814E-3</v>
      </c>
    </row>
    <row r="813" spans="1:11" x14ac:dyDescent="0.25">
      <c r="A813" s="94"/>
      <c r="B813" s="347" t="s">
        <v>2396</v>
      </c>
      <c r="C813" s="8"/>
      <c r="D813" s="108"/>
      <c r="E813" s="3"/>
      <c r="F813" s="3"/>
      <c r="G813" s="3"/>
      <c r="H813" s="3"/>
      <c r="I813" s="460"/>
      <c r="J813" s="318"/>
      <c r="K813" s="460"/>
    </row>
    <row r="814" spans="1:11" ht="30" x14ac:dyDescent="0.25">
      <c r="A814" s="94">
        <v>8</v>
      </c>
      <c r="B814" s="75"/>
      <c r="C814" s="24" t="s">
        <v>2397</v>
      </c>
      <c r="D814" s="61" t="s">
        <v>28</v>
      </c>
      <c r="E814" s="9" t="s">
        <v>28</v>
      </c>
      <c r="F814" s="9" t="s">
        <v>2231</v>
      </c>
      <c r="G814" s="9" t="s">
        <v>620</v>
      </c>
      <c r="H814" s="9"/>
      <c r="I814" s="460">
        <f t="shared" si="56"/>
        <v>7.4074074074074068E-3</v>
      </c>
      <c r="J814" s="318">
        <v>5</v>
      </c>
      <c r="K814" s="460">
        <f t="shared" si="55"/>
        <v>1.4814814814814814E-3</v>
      </c>
    </row>
    <row r="815" spans="1:11" x14ac:dyDescent="0.25">
      <c r="A815" s="94"/>
      <c r="B815" s="347" t="s">
        <v>2398</v>
      </c>
      <c r="C815" s="8"/>
      <c r="D815" s="108"/>
      <c r="E815" s="3"/>
      <c r="F815" s="3"/>
      <c r="G815" s="3"/>
      <c r="H815" s="9"/>
      <c r="I815" s="460"/>
      <c r="J815" s="318"/>
      <c r="K815" s="460"/>
    </row>
    <row r="816" spans="1:11" ht="30" x14ac:dyDescent="0.25">
      <c r="A816" s="94">
        <v>9</v>
      </c>
      <c r="B816" s="75"/>
      <c r="C816" s="24" t="s">
        <v>2399</v>
      </c>
      <c r="D816" s="61" t="s">
        <v>28</v>
      </c>
      <c r="E816" s="9" t="s">
        <v>28</v>
      </c>
      <c r="F816" s="9" t="s">
        <v>2231</v>
      </c>
      <c r="G816" s="9" t="s">
        <v>620</v>
      </c>
      <c r="H816" s="9"/>
      <c r="I816" s="460">
        <f t="shared" si="56"/>
        <v>7.4074074074074068E-3</v>
      </c>
      <c r="J816" s="318">
        <v>5</v>
      </c>
      <c r="K816" s="460">
        <f t="shared" si="55"/>
        <v>1.4814814814814814E-3</v>
      </c>
    </row>
    <row r="817" spans="1:11" ht="30" x14ac:dyDescent="0.25">
      <c r="A817" s="94">
        <v>10</v>
      </c>
      <c r="B817" s="75"/>
      <c r="C817" s="24" t="s">
        <v>2400</v>
      </c>
      <c r="D817" s="61" t="s">
        <v>28</v>
      </c>
      <c r="E817" s="9" t="s">
        <v>28</v>
      </c>
      <c r="F817" s="9" t="s">
        <v>2231</v>
      </c>
      <c r="G817" s="9" t="s">
        <v>620</v>
      </c>
      <c r="H817" s="9"/>
      <c r="I817" s="460">
        <f t="shared" si="56"/>
        <v>7.4074074074074068E-3</v>
      </c>
      <c r="J817" s="318">
        <v>5</v>
      </c>
      <c r="K817" s="460">
        <f t="shared" si="55"/>
        <v>1.4814814814814814E-3</v>
      </c>
    </row>
    <row r="818" spans="1:11" x14ac:dyDescent="0.25">
      <c r="A818" s="7" t="s">
        <v>2279</v>
      </c>
      <c r="B818" s="348"/>
      <c r="C818" s="8"/>
      <c r="D818" s="108"/>
      <c r="E818" s="3"/>
      <c r="F818" s="3"/>
      <c r="G818" s="3"/>
      <c r="H818" s="3"/>
      <c r="I818" s="460"/>
      <c r="J818" s="318"/>
      <c r="K818" s="460"/>
    </row>
    <row r="819" spans="1:11" x14ac:dyDescent="0.25">
      <c r="A819" s="94"/>
      <c r="B819" s="347" t="s">
        <v>2385</v>
      </c>
      <c r="C819" s="8"/>
      <c r="D819" s="108"/>
      <c r="E819" s="3"/>
      <c r="F819" s="3"/>
      <c r="G819" s="3"/>
      <c r="H819" s="9"/>
      <c r="I819" s="460"/>
      <c r="J819" s="318"/>
      <c r="K819" s="460"/>
    </row>
    <row r="820" spans="1:11" ht="45" x14ac:dyDescent="0.25">
      <c r="A820" s="94">
        <v>11</v>
      </c>
      <c r="B820" s="72"/>
      <c r="C820" s="24" t="s">
        <v>2401</v>
      </c>
      <c r="D820" s="61" t="s">
        <v>28</v>
      </c>
      <c r="E820" s="9" t="s">
        <v>28</v>
      </c>
      <c r="F820" s="9" t="s">
        <v>2231</v>
      </c>
      <c r="G820" s="9" t="s">
        <v>620</v>
      </c>
      <c r="H820" s="9"/>
      <c r="I820" s="460">
        <f t="shared" si="56"/>
        <v>7.4074074074074068E-3</v>
      </c>
      <c r="J820" s="318">
        <v>5</v>
      </c>
      <c r="K820" s="460">
        <f t="shared" si="55"/>
        <v>1.4814814814814814E-3</v>
      </c>
    </row>
    <row r="821" spans="1:11" ht="30" x14ac:dyDescent="0.25">
      <c r="A821" s="94">
        <v>12</v>
      </c>
      <c r="B821" s="72"/>
      <c r="C821" s="24" t="s">
        <v>2402</v>
      </c>
      <c r="D821" s="61" t="s">
        <v>28</v>
      </c>
      <c r="E821" s="9" t="s">
        <v>28</v>
      </c>
      <c r="F821" s="9" t="s">
        <v>2231</v>
      </c>
      <c r="G821" s="9" t="s">
        <v>620</v>
      </c>
      <c r="H821" s="9"/>
      <c r="I821" s="460">
        <f t="shared" si="56"/>
        <v>7.4074074074074068E-3</v>
      </c>
      <c r="J821" s="318">
        <v>5</v>
      </c>
      <c r="K821" s="460">
        <f t="shared" si="55"/>
        <v>1.4814814814814814E-3</v>
      </c>
    </row>
    <row r="822" spans="1:11" x14ac:dyDescent="0.25">
      <c r="A822" s="94"/>
      <c r="B822" s="347" t="s">
        <v>2403</v>
      </c>
      <c r="C822" s="8"/>
      <c r="D822" s="108"/>
      <c r="E822" s="3"/>
      <c r="F822" s="3"/>
      <c r="G822" s="3"/>
      <c r="H822" s="9"/>
      <c r="I822" s="460"/>
      <c r="J822" s="318"/>
      <c r="K822" s="460"/>
    </row>
    <row r="823" spans="1:11" ht="30" x14ac:dyDescent="0.25">
      <c r="A823" s="21">
        <v>13</v>
      </c>
      <c r="B823" s="62"/>
      <c r="C823" s="16" t="s">
        <v>2404</v>
      </c>
      <c r="D823" s="118" t="s">
        <v>28</v>
      </c>
      <c r="E823" s="9" t="s">
        <v>28</v>
      </c>
      <c r="F823" s="9" t="s">
        <v>2231</v>
      </c>
      <c r="G823" s="9" t="s">
        <v>620</v>
      </c>
      <c r="H823" s="9"/>
      <c r="I823" s="460">
        <f t="shared" si="56"/>
        <v>7.4074074074074068E-3</v>
      </c>
      <c r="J823" s="318">
        <v>5</v>
      </c>
      <c r="K823" s="460">
        <f t="shared" si="55"/>
        <v>1.4814814814814814E-3</v>
      </c>
    </row>
    <row r="824" spans="1:11" x14ac:dyDescent="0.25">
      <c r="A824" s="94"/>
      <c r="B824" s="347" t="s">
        <v>2405</v>
      </c>
      <c r="C824" s="8"/>
      <c r="D824" s="108"/>
      <c r="E824" s="3"/>
      <c r="F824" s="3"/>
      <c r="G824" s="3"/>
      <c r="H824" s="3"/>
      <c r="I824" s="460"/>
      <c r="J824" s="318"/>
      <c r="K824" s="460"/>
    </row>
    <row r="825" spans="1:11" ht="60" x14ac:dyDescent="0.25">
      <c r="A825" s="21">
        <v>14</v>
      </c>
      <c r="B825" s="62"/>
      <c r="C825" s="16" t="s">
        <v>2406</v>
      </c>
      <c r="D825" s="118" t="s">
        <v>28</v>
      </c>
      <c r="E825" s="9" t="s">
        <v>28</v>
      </c>
      <c r="F825" s="9" t="s">
        <v>2231</v>
      </c>
      <c r="G825" s="9" t="s">
        <v>620</v>
      </c>
      <c r="H825" s="9"/>
      <c r="I825" s="460">
        <f t="shared" si="56"/>
        <v>7.4074074074074068E-3</v>
      </c>
      <c r="J825" s="318">
        <v>5</v>
      </c>
      <c r="K825" s="460">
        <f t="shared" si="55"/>
        <v>1.4814814814814814E-3</v>
      </c>
    </row>
    <row r="826" spans="1:11" x14ac:dyDescent="0.25">
      <c r="A826" s="21"/>
      <c r="B826" s="70"/>
      <c r="C826" s="48" t="s">
        <v>2771</v>
      </c>
      <c r="D826" s="114"/>
      <c r="E826" s="116"/>
      <c r="F826" s="116"/>
      <c r="G826" s="116"/>
      <c r="H826" s="116"/>
      <c r="I826" s="460"/>
      <c r="J826" s="318"/>
      <c r="K826" s="460"/>
    </row>
    <row r="827" spans="1:11" ht="45" x14ac:dyDescent="0.25">
      <c r="A827" s="22"/>
      <c r="B827" s="71"/>
      <c r="C827" s="49" t="s">
        <v>2083</v>
      </c>
      <c r="D827" s="111"/>
      <c r="E827" s="117"/>
      <c r="F827" s="117"/>
      <c r="G827" s="117"/>
      <c r="H827" s="117"/>
      <c r="I827" s="460"/>
      <c r="J827" s="318"/>
      <c r="K827" s="460"/>
    </row>
    <row r="828" spans="1:11" ht="45" x14ac:dyDescent="0.25">
      <c r="A828" s="23"/>
      <c r="B828" s="84"/>
      <c r="C828" s="49" t="s">
        <v>2084</v>
      </c>
      <c r="D828" s="111"/>
      <c r="E828" s="117"/>
      <c r="F828" s="117"/>
      <c r="G828" s="117"/>
      <c r="H828" s="117"/>
      <c r="I828" s="460"/>
      <c r="J828" s="318"/>
      <c r="K828" s="460"/>
    </row>
    <row r="830" spans="1:11" x14ac:dyDescent="0.25">
      <c r="A830" s="330" t="s">
        <v>2407</v>
      </c>
      <c r="B830" s="331"/>
      <c r="C830" s="332"/>
      <c r="D830" s="333"/>
      <c r="E830" s="333"/>
      <c r="F830" s="333"/>
      <c r="G830" s="333"/>
      <c r="H830" s="333"/>
      <c r="I830" s="462"/>
      <c r="J830" s="334"/>
      <c r="K830" s="462"/>
    </row>
    <row r="831" spans="1:11" x14ac:dyDescent="0.25">
      <c r="A831" s="37" t="s">
        <v>2022</v>
      </c>
    </row>
    <row r="832" spans="1:11" s="424" customFormat="1" ht="30" customHeight="1" x14ac:dyDescent="0.25">
      <c r="A832" s="487" t="s">
        <v>0</v>
      </c>
      <c r="B832" s="487" t="s">
        <v>20</v>
      </c>
      <c r="C832" s="487" t="s">
        <v>1</v>
      </c>
      <c r="D832" s="491" t="s">
        <v>2</v>
      </c>
      <c r="E832" s="492"/>
      <c r="F832" s="487" t="s">
        <v>37</v>
      </c>
      <c r="G832" s="487" t="s">
        <v>38</v>
      </c>
      <c r="H832" s="487" t="s">
        <v>3</v>
      </c>
      <c r="I832" s="489" t="s">
        <v>3193</v>
      </c>
      <c r="J832" s="487" t="s">
        <v>3189</v>
      </c>
      <c r="K832" s="489" t="s">
        <v>3190</v>
      </c>
    </row>
    <row r="833" spans="1:11" s="424" customFormat="1" ht="30" customHeight="1" x14ac:dyDescent="0.25">
      <c r="A833" s="488"/>
      <c r="B833" s="488"/>
      <c r="C833" s="488"/>
      <c r="D833" s="425" t="s">
        <v>39</v>
      </c>
      <c r="E833" s="425" t="s">
        <v>4</v>
      </c>
      <c r="F833" s="488"/>
      <c r="G833" s="488"/>
      <c r="H833" s="488"/>
      <c r="I833" s="490"/>
      <c r="J833" s="488"/>
      <c r="K833" s="490"/>
    </row>
    <row r="834" spans="1:11" x14ac:dyDescent="0.25">
      <c r="A834" s="351"/>
      <c r="B834" s="25" t="s">
        <v>2408</v>
      </c>
      <c r="C834" s="339"/>
      <c r="D834" s="340"/>
      <c r="E834" s="340"/>
      <c r="F834" s="339"/>
      <c r="G834" s="339"/>
      <c r="H834" s="341"/>
      <c r="I834" s="465"/>
      <c r="J834" s="349"/>
      <c r="K834" s="465"/>
    </row>
    <row r="835" spans="1:11" x14ac:dyDescent="0.25">
      <c r="A835" s="96" t="s">
        <v>62</v>
      </c>
      <c r="B835" s="347" t="s">
        <v>504</v>
      </c>
      <c r="C835" s="8"/>
      <c r="D835" s="108"/>
      <c r="E835" s="108"/>
      <c r="F835" s="108"/>
      <c r="G835" s="108"/>
      <c r="H835" s="107"/>
      <c r="I835" s="460"/>
      <c r="J835" s="318"/>
      <c r="K835" s="460"/>
    </row>
    <row r="836" spans="1:11" ht="30" x14ac:dyDescent="0.25">
      <c r="A836" s="21">
        <v>1</v>
      </c>
      <c r="B836" s="67"/>
      <c r="C836" s="16" t="s">
        <v>1485</v>
      </c>
      <c r="D836" s="103" t="s">
        <v>28</v>
      </c>
      <c r="E836" s="103" t="s">
        <v>28</v>
      </c>
      <c r="F836" s="103" t="s">
        <v>13</v>
      </c>
      <c r="G836" s="103" t="s">
        <v>2409</v>
      </c>
      <c r="H836" s="103" t="s">
        <v>2410</v>
      </c>
      <c r="I836" s="460">
        <f>3/9/45</f>
        <v>7.4074074074074068E-3</v>
      </c>
      <c r="J836" s="318">
        <v>5</v>
      </c>
      <c r="K836" s="460">
        <f t="shared" ref="K836:K847" si="57">I836/J836</f>
        <v>1.4814814814814814E-3</v>
      </c>
    </row>
    <row r="837" spans="1:11" ht="30" x14ac:dyDescent="0.25">
      <c r="A837" s="21">
        <v>2</v>
      </c>
      <c r="B837" s="67"/>
      <c r="C837" s="16" t="s">
        <v>1487</v>
      </c>
      <c r="D837" s="103" t="s">
        <v>28</v>
      </c>
      <c r="E837" s="103" t="s">
        <v>28</v>
      </c>
      <c r="F837" s="103" t="s">
        <v>13</v>
      </c>
      <c r="G837" s="103" t="s">
        <v>1486</v>
      </c>
      <c r="H837" s="103" t="s">
        <v>2411</v>
      </c>
      <c r="I837" s="460">
        <f>4/9/45</f>
        <v>9.876543209876543E-3</v>
      </c>
      <c r="J837" s="318">
        <v>5</v>
      </c>
      <c r="K837" s="460">
        <f t="shared" si="57"/>
        <v>1.9753086419753087E-3</v>
      </c>
    </row>
    <row r="838" spans="1:11" ht="30" x14ac:dyDescent="0.25">
      <c r="A838" s="21">
        <v>3</v>
      </c>
      <c r="B838" s="67"/>
      <c r="C838" s="16" t="s">
        <v>1488</v>
      </c>
      <c r="D838" s="103" t="s">
        <v>28</v>
      </c>
      <c r="E838" s="103" t="s">
        <v>28</v>
      </c>
      <c r="F838" s="103" t="s">
        <v>13</v>
      </c>
      <c r="G838" s="103" t="s">
        <v>1489</v>
      </c>
      <c r="H838" s="103" t="s">
        <v>2411</v>
      </c>
      <c r="I838" s="460">
        <f>1/9/45</f>
        <v>2.4691358024691358E-3</v>
      </c>
      <c r="J838" s="318">
        <v>5</v>
      </c>
      <c r="K838" s="460">
        <f t="shared" si="57"/>
        <v>4.9382716049382717E-4</v>
      </c>
    </row>
    <row r="839" spans="1:11" ht="30" x14ac:dyDescent="0.25">
      <c r="A839" s="21">
        <v>4</v>
      </c>
      <c r="B839" s="67"/>
      <c r="C839" s="16" t="s">
        <v>1491</v>
      </c>
      <c r="D839" s="103" t="s">
        <v>28</v>
      </c>
      <c r="E839" s="103" t="s">
        <v>28</v>
      </c>
      <c r="F839" s="103" t="s">
        <v>13</v>
      </c>
      <c r="G839" s="103" t="s">
        <v>1486</v>
      </c>
      <c r="H839" s="103" t="s">
        <v>2411</v>
      </c>
      <c r="I839" s="460">
        <f>4/9/45</f>
        <v>9.876543209876543E-3</v>
      </c>
      <c r="J839" s="318">
        <v>5</v>
      </c>
      <c r="K839" s="460">
        <f t="shared" si="57"/>
        <v>1.9753086419753087E-3</v>
      </c>
    </row>
    <row r="840" spans="1:11" ht="30" x14ac:dyDescent="0.25">
      <c r="A840" s="21">
        <v>5</v>
      </c>
      <c r="B840" s="67"/>
      <c r="C840" s="16" t="s">
        <v>1492</v>
      </c>
      <c r="D840" s="103" t="s">
        <v>28</v>
      </c>
      <c r="E840" s="103" t="s">
        <v>28</v>
      </c>
      <c r="F840" s="103" t="s">
        <v>13</v>
      </c>
      <c r="G840" s="103" t="s">
        <v>1486</v>
      </c>
      <c r="H840" s="103" t="s">
        <v>2411</v>
      </c>
      <c r="I840" s="460">
        <f>4/9/45</f>
        <v>9.876543209876543E-3</v>
      </c>
      <c r="J840" s="318">
        <v>5</v>
      </c>
      <c r="K840" s="460">
        <f t="shared" si="57"/>
        <v>1.9753086419753087E-3</v>
      </c>
    </row>
    <row r="841" spans="1:11" ht="30" x14ac:dyDescent="0.25">
      <c r="A841" s="21">
        <v>6</v>
      </c>
      <c r="B841" s="67"/>
      <c r="C841" s="16" t="s">
        <v>1493</v>
      </c>
      <c r="D841" s="103" t="s">
        <v>28</v>
      </c>
      <c r="E841" s="103" t="s">
        <v>28</v>
      </c>
      <c r="F841" s="103" t="s">
        <v>13</v>
      </c>
      <c r="G841" s="103" t="s">
        <v>1495</v>
      </c>
      <c r="H841" s="103" t="s">
        <v>2411</v>
      </c>
      <c r="I841" s="460">
        <f>2/9/45</f>
        <v>4.9382716049382715E-3</v>
      </c>
      <c r="J841" s="318">
        <v>5</v>
      </c>
      <c r="K841" s="460">
        <f t="shared" si="57"/>
        <v>9.8765432098765434E-4</v>
      </c>
    </row>
    <row r="842" spans="1:11" ht="30" x14ac:dyDescent="0.25">
      <c r="A842" s="21">
        <v>7</v>
      </c>
      <c r="B842" s="67"/>
      <c r="C842" s="16" t="s">
        <v>1494</v>
      </c>
      <c r="D842" s="103" t="s">
        <v>28</v>
      </c>
      <c r="E842" s="103" t="s">
        <v>28</v>
      </c>
      <c r="F842" s="103" t="s">
        <v>13</v>
      </c>
      <c r="G842" s="103" t="s">
        <v>1486</v>
      </c>
      <c r="H842" s="103" t="s">
        <v>2411</v>
      </c>
      <c r="I842" s="460">
        <f>4/9/45</f>
        <v>9.876543209876543E-3</v>
      </c>
      <c r="J842" s="318">
        <v>5</v>
      </c>
      <c r="K842" s="460">
        <f t="shared" si="57"/>
        <v>1.9753086419753087E-3</v>
      </c>
    </row>
    <row r="843" spans="1:11" ht="30" x14ac:dyDescent="0.25">
      <c r="A843" s="21">
        <v>8</v>
      </c>
      <c r="B843" s="67"/>
      <c r="C843" s="16" t="s">
        <v>514</v>
      </c>
      <c r="D843" s="103" t="s">
        <v>28</v>
      </c>
      <c r="E843" s="103" t="s">
        <v>28</v>
      </c>
      <c r="F843" s="103" t="s">
        <v>13</v>
      </c>
      <c r="G843" s="103" t="s">
        <v>1489</v>
      </c>
      <c r="H843" s="103" t="s">
        <v>2411</v>
      </c>
      <c r="I843" s="460">
        <f>1/9/45</f>
        <v>2.4691358024691358E-3</v>
      </c>
      <c r="J843" s="318">
        <v>5</v>
      </c>
      <c r="K843" s="460">
        <f t="shared" si="57"/>
        <v>4.9382716049382717E-4</v>
      </c>
    </row>
    <row r="844" spans="1:11" ht="30" x14ac:dyDescent="0.25">
      <c r="A844" s="21">
        <v>9</v>
      </c>
      <c r="B844" s="67"/>
      <c r="C844" s="16" t="s">
        <v>1173</v>
      </c>
      <c r="D844" s="103" t="s">
        <v>28</v>
      </c>
      <c r="E844" s="103" t="s">
        <v>28</v>
      </c>
      <c r="F844" s="103" t="s">
        <v>13</v>
      </c>
      <c r="G844" s="103" t="s">
        <v>1486</v>
      </c>
      <c r="H844" s="103" t="s">
        <v>2411</v>
      </c>
      <c r="I844" s="460">
        <f t="shared" ref="I844" si="58">4/9/45</f>
        <v>9.876543209876543E-3</v>
      </c>
      <c r="J844" s="318">
        <v>5</v>
      </c>
      <c r="K844" s="460">
        <f t="shared" si="57"/>
        <v>1.9753086419753087E-3</v>
      </c>
    </row>
    <row r="845" spans="1:11" x14ac:dyDescent="0.25">
      <c r="A845" s="21">
        <v>10</v>
      </c>
      <c r="B845" s="67"/>
      <c r="C845" s="16" t="s">
        <v>142</v>
      </c>
      <c r="D845" s="103" t="s">
        <v>28</v>
      </c>
      <c r="E845" s="57" t="s">
        <v>28</v>
      </c>
      <c r="F845" s="103" t="s">
        <v>13</v>
      </c>
      <c r="G845" s="103" t="s">
        <v>1489</v>
      </c>
      <c r="H845" s="103"/>
      <c r="I845" s="460">
        <f>1/9/45</f>
        <v>2.4691358024691358E-3</v>
      </c>
      <c r="J845" s="318">
        <v>5</v>
      </c>
      <c r="K845" s="460">
        <f t="shared" si="57"/>
        <v>4.9382716049382717E-4</v>
      </c>
    </row>
    <row r="846" spans="1:11" ht="30" x14ac:dyDescent="0.25">
      <c r="A846" s="94">
        <v>11</v>
      </c>
      <c r="B846" s="77"/>
      <c r="C846" s="24" t="s">
        <v>2412</v>
      </c>
      <c r="D846" s="9" t="s">
        <v>28</v>
      </c>
      <c r="E846" s="15" t="s">
        <v>28</v>
      </c>
      <c r="F846" s="9" t="s">
        <v>65</v>
      </c>
      <c r="G846" s="9" t="s">
        <v>2413</v>
      </c>
      <c r="H846" s="9" t="s">
        <v>2411</v>
      </c>
      <c r="I846" s="460">
        <f>45/9/45</f>
        <v>0.1111111111111111</v>
      </c>
      <c r="J846" s="318">
        <v>1</v>
      </c>
      <c r="K846" s="460">
        <f t="shared" si="57"/>
        <v>0.1111111111111111</v>
      </c>
    </row>
    <row r="847" spans="1:11" ht="30" x14ac:dyDescent="0.25">
      <c r="A847" s="94">
        <v>12</v>
      </c>
      <c r="B847" s="77"/>
      <c r="C847" s="24" t="s">
        <v>2414</v>
      </c>
      <c r="D847" s="9" t="s">
        <v>28</v>
      </c>
      <c r="E847" s="15" t="s">
        <v>28</v>
      </c>
      <c r="F847" s="9" t="s">
        <v>65</v>
      </c>
      <c r="G847" s="9" t="s">
        <v>2415</v>
      </c>
      <c r="H847" s="9" t="s">
        <v>2411</v>
      </c>
      <c r="I847" s="460">
        <f>45/9/45</f>
        <v>0.1111111111111111</v>
      </c>
      <c r="J847" s="318">
        <v>5</v>
      </c>
      <c r="K847" s="460">
        <f t="shared" si="57"/>
        <v>2.222222222222222E-2</v>
      </c>
    </row>
    <row r="848" spans="1:11" x14ac:dyDescent="0.25">
      <c r="A848" s="38" t="s">
        <v>66</v>
      </c>
      <c r="B848" s="347" t="s">
        <v>23</v>
      </c>
      <c r="C848" s="8"/>
      <c r="D848" s="108"/>
      <c r="E848" s="108"/>
      <c r="F848" s="108"/>
      <c r="G848" s="108"/>
      <c r="H848" s="107"/>
      <c r="I848" s="460"/>
      <c r="J848" s="318"/>
      <c r="K848" s="460"/>
    </row>
    <row r="849" spans="1:11" x14ac:dyDescent="0.25">
      <c r="A849" s="38" t="s">
        <v>40</v>
      </c>
      <c r="B849" s="347" t="s">
        <v>162</v>
      </c>
      <c r="C849" s="8"/>
      <c r="D849" s="108"/>
      <c r="E849" s="108"/>
      <c r="F849" s="108"/>
      <c r="G849" s="108"/>
      <c r="H849" s="107"/>
      <c r="I849" s="460"/>
      <c r="J849" s="318"/>
      <c r="K849" s="460"/>
    </row>
    <row r="850" spans="1:11" x14ac:dyDescent="0.25">
      <c r="A850" s="38">
        <v>1</v>
      </c>
      <c r="B850" s="347" t="s">
        <v>1526</v>
      </c>
      <c r="C850" s="8"/>
      <c r="D850" s="108"/>
      <c r="E850" s="108"/>
      <c r="F850" s="108"/>
      <c r="G850" s="108"/>
      <c r="H850" s="107"/>
      <c r="I850" s="460"/>
      <c r="J850" s="318"/>
      <c r="K850" s="460"/>
    </row>
    <row r="851" spans="1:11" ht="30" x14ac:dyDescent="0.25">
      <c r="A851" s="94" t="s">
        <v>67</v>
      </c>
      <c r="B851" s="77"/>
      <c r="C851" s="14" t="s">
        <v>2416</v>
      </c>
      <c r="D851" s="9" t="s">
        <v>28</v>
      </c>
      <c r="E851" s="9"/>
      <c r="F851" s="9" t="s">
        <v>350</v>
      </c>
      <c r="G851" s="15" t="s">
        <v>351</v>
      </c>
      <c r="H851" s="9" t="s">
        <v>1786</v>
      </c>
      <c r="I851" s="460">
        <f>1/3/45</f>
        <v>7.4074074074074068E-3</v>
      </c>
      <c r="J851" s="318">
        <v>5</v>
      </c>
      <c r="K851" s="460">
        <f t="shared" ref="K851:K863" si="59">I851/J851</f>
        <v>1.4814814814814814E-3</v>
      </c>
    </row>
    <row r="852" spans="1:11" ht="30" x14ac:dyDescent="0.25">
      <c r="A852" s="94" t="s">
        <v>80</v>
      </c>
      <c r="B852" s="77"/>
      <c r="C852" s="14" t="s">
        <v>2417</v>
      </c>
      <c r="D852" s="9" t="s">
        <v>28</v>
      </c>
      <c r="E852" s="9"/>
      <c r="F852" s="9" t="s">
        <v>350</v>
      </c>
      <c r="G852" s="15" t="s">
        <v>351</v>
      </c>
      <c r="H852" s="9" t="s">
        <v>1786</v>
      </c>
      <c r="I852" s="460">
        <f t="shared" ref="I852:I863" si="60">1/3/45</f>
        <v>7.4074074074074068E-3</v>
      </c>
      <c r="J852" s="318">
        <v>5</v>
      </c>
      <c r="K852" s="460">
        <f t="shared" si="59"/>
        <v>1.4814814814814814E-3</v>
      </c>
    </row>
    <row r="853" spans="1:11" ht="30" x14ac:dyDescent="0.25">
      <c r="A853" s="94" t="s">
        <v>170</v>
      </c>
      <c r="B853" s="77"/>
      <c r="C853" s="14" t="s">
        <v>2418</v>
      </c>
      <c r="D853" s="9" t="s">
        <v>28</v>
      </c>
      <c r="E853" s="9"/>
      <c r="F853" s="9" t="s">
        <v>350</v>
      </c>
      <c r="G853" s="15" t="s">
        <v>351</v>
      </c>
      <c r="H853" s="9" t="s">
        <v>1786</v>
      </c>
      <c r="I853" s="460">
        <f t="shared" si="60"/>
        <v>7.4074074074074068E-3</v>
      </c>
      <c r="J853" s="318">
        <v>5</v>
      </c>
      <c r="K853" s="460">
        <f t="shared" si="59"/>
        <v>1.4814814814814814E-3</v>
      </c>
    </row>
    <row r="854" spans="1:11" ht="30" x14ac:dyDescent="0.25">
      <c r="A854" s="94" t="s">
        <v>174</v>
      </c>
      <c r="B854" s="77"/>
      <c r="C854" s="14" t="s">
        <v>1528</v>
      </c>
      <c r="D854" s="9" t="s">
        <v>28</v>
      </c>
      <c r="E854" s="9"/>
      <c r="F854" s="9" t="s">
        <v>350</v>
      </c>
      <c r="G854" s="15" t="s">
        <v>351</v>
      </c>
      <c r="H854" s="9" t="s">
        <v>2419</v>
      </c>
      <c r="I854" s="460">
        <f t="shared" si="60"/>
        <v>7.4074074074074068E-3</v>
      </c>
      <c r="J854" s="318">
        <v>5</v>
      </c>
      <c r="K854" s="460">
        <f t="shared" si="59"/>
        <v>1.4814814814814814E-3</v>
      </c>
    </row>
    <row r="855" spans="1:11" x14ac:dyDescent="0.25">
      <c r="A855" s="38">
        <v>2</v>
      </c>
      <c r="B855" s="347" t="s">
        <v>2420</v>
      </c>
      <c r="C855" s="8"/>
      <c r="D855" s="108"/>
      <c r="E855" s="108"/>
      <c r="F855" s="108"/>
      <c r="G855" s="108"/>
      <c r="H855" s="107"/>
      <c r="I855" s="460"/>
      <c r="J855" s="318"/>
      <c r="K855" s="460"/>
    </row>
    <row r="856" spans="1:11" ht="30" x14ac:dyDescent="0.25">
      <c r="A856" s="21" t="s">
        <v>32</v>
      </c>
      <c r="B856" s="67"/>
      <c r="C856" s="11" t="s">
        <v>2421</v>
      </c>
      <c r="D856" s="103" t="s">
        <v>28</v>
      </c>
      <c r="E856" s="103"/>
      <c r="F856" s="103" t="s">
        <v>350</v>
      </c>
      <c r="G856" s="57" t="s">
        <v>351</v>
      </c>
      <c r="H856" s="103" t="s">
        <v>1798</v>
      </c>
      <c r="I856" s="460">
        <f t="shared" si="60"/>
        <v>7.4074074074074068E-3</v>
      </c>
      <c r="J856" s="318">
        <v>5</v>
      </c>
      <c r="K856" s="460">
        <f t="shared" si="59"/>
        <v>1.4814814814814814E-3</v>
      </c>
    </row>
    <row r="857" spans="1:11" ht="30" x14ac:dyDescent="0.25">
      <c r="A857" s="21" t="s">
        <v>90</v>
      </c>
      <c r="B857" s="67"/>
      <c r="C857" s="11" t="s">
        <v>2422</v>
      </c>
      <c r="D857" s="103" t="s">
        <v>28</v>
      </c>
      <c r="E857" s="103"/>
      <c r="F857" s="103" t="s">
        <v>13</v>
      </c>
      <c r="G857" s="57" t="s">
        <v>19</v>
      </c>
      <c r="H857" s="103" t="s">
        <v>1798</v>
      </c>
      <c r="I857" s="460">
        <f t="shared" si="60"/>
        <v>7.4074074074074068E-3</v>
      </c>
      <c r="J857" s="318">
        <v>5</v>
      </c>
      <c r="K857" s="460">
        <f t="shared" si="59"/>
        <v>1.4814814814814814E-3</v>
      </c>
    </row>
    <row r="858" spans="1:11" x14ac:dyDescent="0.25">
      <c r="A858" s="38">
        <v>3</v>
      </c>
      <c r="B858" s="64" t="s">
        <v>2423</v>
      </c>
      <c r="C858" s="10"/>
      <c r="D858" s="109"/>
      <c r="E858" s="109"/>
      <c r="F858" s="109"/>
      <c r="G858" s="109"/>
      <c r="H858" s="112"/>
      <c r="I858" s="460"/>
      <c r="J858" s="318"/>
      <c r="K858" s="460"/>
    </row>
    <row r="859" spans="1:11" ht="30" x14ac:dyDescent="0.25">
      <c r="A859" s="21" t="s">
        <v>103</v>
      </c>
      <c r="B859" s="67"/>
      <c r="C859" s="11" t="s">
        <v>2424</v>
      </c>
      <c r="D859" s="103" t="s">
        <v>28</v>
      </c>
      <c r="E859" s="103"/>
      <c r="F859" s="103" t="s">
        <v>350</v>
      </c>
      <c r="G859" s="57" t="s">
        <v>351</v>
      </c>
      <c r="H859" s="103" t="s">
        <v>2425</v>
      </c>
      <c r="I859" s="460">
        <f t="shared" si="60"/>
        <v>7.4074074074074068E-3</v>
      </c>
      <c r="J859" s="318">
        <v>5</v>
      </c>
      <c r="K859" s="460">
        <f t="shared" si="59"/>
        <v>1.4814814814814814E-3</v>
      </c>
    </row>
    <row r="860" spans="1:11" x14ac:dyDescent="0.25">
      <c r="A860" s="38">
        <v>4</v>
      </c>
      <c r="B860" s="347" t="s">
        <v>2426</v>
      </c>
      <c r="C860" s="8"/>
      <c r="D860" s="108"/>
      <c r="E860" s="108"/>
      <c r="F860" s="108"/>
      <c r="G860" s="108"/>
      <c r="H860" s="107"/>
      <c r="I860" s="460"/>
      <c r="J860" s="318"/>
      <c r="K860" s="460"/>
    </row>
    <row r="861" spans="1:11" ht="30" x14ac:dyDescent="0.25">
      <c r="A861" s="21" t="s">
        <v>198</v>
      </c>
      <c r="B861" s="70"/>
      <c r="C861" s="16" t="s">
        <v>2427</v>
      </c>
      <c r="D861" s="103" t="s">
        <v>28</v>
      </c>
      <c r="E861" s="103"/>
      <c r="F861" s="103" t="s">
        <v>350</v>
      </c>
      <c r="G861" s="103" t="s">
        <v>351</v>
      </c>
      <c r="H861" s="103" t="s">
        <v>2428</v>
      </c>
      <c r="I861" s="460">
        <f t="shared" si="60"/>
        <v>7.4074074074074068E-3</v>
      </c>
      <c r="J861" s="318">
        <v>5</v>
      </c>
      <c r="K861" s="460">
        <f t="shared" si="59"/>
        <v>1.4814814814814814E-3</v>
      </c>
    </row>
    <row r="862" spans="1:11" x14ac:dyDescent="0.25">
      <c r="A862" s="38">
        <v>5</v>
      </c>
      <c r="B862" s="347" t="s">
        <v>2429</v>
      </c>
      <c r="C862" s="8"/>
      <c r="D862" s="108"/>
      <c r="E862" s="108"/>
      <c r="F862" s="108"/>
      <c r="G862" s="108"/>
      <c r="H862" s="107"/>
      <c r="I862" s="460"/>
      <c r="J862" s="318"/>
      <c r="K862" s="460"/>
    </row>
    <row r="863" spans="1:11" ht="30" x14ac:dyDescent="0.25">
      <c r="A863" s="21" t="s">
        <v>211</v>
      </c>
      <c r="B863" s="70"/>
      <c r="C863" s="16" t="s">
        <v>2430</v>
      </c>
      <c r="D863" s="103" t="s">
        <v>28</v>
      </c>
      <c r="E863" s="103"/>
      <c r="F863" s="103" t="s">
        <v>350</v>
      </c>
      <c r="G863" s="103" t="s">
        <v>351</v>
      </c>
      <c r="H863" s="103" t="s">
        <v>2428</v>
      </c>
      <c r="I863" s="460">
        <f t="shared" si="60"/>
        <v>7.4074074074074068E-3</v>
      </c>
      <c r="J863" s="318">
        <v>5</v>
      </c>
      <c r="K863" s="460">
        <f t="shared" si="59"/>
        <v>1.4814814814814814E-3</v>
      </c>
    </row>
    <row r="864" spans="1:11" x14ac:dyDescent="0.25">
      <c r="A864" s="34" t="s">
        <v>641</v>
      </c>
      <c r="B864" s="89"/>
      <c r="C864" s="35"/>
      <c r="D864" s="114"/>
      <c r="E864" s="114"/>
      <c r="F864" s="114"/>
      <c r="G864" s="114"/>
      <c r="H864" s="126"/>
      <c r="I864" s="460"/>
      <c r="J864" s="318"/>
      <c r="K864" s="460"/>
    </row>
    <row r="865" spans="1:11" ht="18" x14ac:dyDescent="0.25">
      <c r="A865" s="29" t="s">
        <v>2793</v>
      </c>
      <c r="B865" s="90"/>
      <c r="C865" s="30"/>
      <c r="D865" s="111"/>
      <c r="E865" s="111"/>
      <c r="F865" s="111"/>
      <c r="G865" s="111"/>
      <c r="H865" s="125"/>
      <c r="I865" s="460"/>
      <c r="J865" s="318"/>
      <c r="K865" s="460"/>
    </row>
    <row r="866" spans="1:11" x14ac:dyDescent="0.25">
      <c r="A866" s="29" t="s">
        <v>1318</v>
      </c>
      <c r="B866" s="90"/>
      <c r="C866" s="30"/>
      <c r="D866" s="111"/>
      <c r="E866" s="111"/>
      <c r="F866" s="111"/>
      <c r="G866" s="111"/>
      <c r="H866" s="125"/>
      <c r="I866" s="460"/>
      <c r="J866" s="318"/>
      <c r="K866" s="460"/>
    </row>
    <row r="867" spans="1:11" x14ac:dyDescent="0.25">
      <c r="A867" s="38" t="s">
        <v>50</v>
      </c>
      <c r="B867" s="347" t="s">
        <v>329</v>
      </c>
      <c r="C867" s="8"/>
      <c r="D867" s="108"/>
      <c r="E867" s="108"/>
      <c r="F867" s="108"/>
      <c r="G867" s="108"/>
      <c r="H867" s="107"/>
      <c r="I867" s="460"/>
      <c r="J867" s="318"/>
      <c r="K867" s="460"/>
    </row>
    <row r="868" spans="1:11" x14ac:dyDescent="0.25">
      <c r="A868" s="38">
        <v>1</v>
      </c>
      <c r="B868" s="347" t="s">
        <v>2431</v>
      </c>
      <c r="C868" s="8"/>
      <c r="D868" s="108"/>
      <c r="E868" s="108"/>
      <c r="F868" s="108"/>
      <c r="G868" s="108"/>
      <c r="H868" s="107"/>
      <c r="I868" s="460"/>
      <c r="J868" s="318"/>
      <c r="K868" s="460"/>
    </row>
    <row r="869" spans="1:11" ht="30" x14ac:dyDescent="0.25">
      <c r="A869" s="21" t="s">
        <v>67</v>
      </c>
      <c r="B869" s="73" t="s">
        <v>2820</v>
      </c>
      <c r="C869" s="16" t="s">
        <v>2432</v>
      </c>
      <c r="D869" s="103" t="s">
        <v>28</v>
      </c>
      <c r="E869" s="103" t="s">
        <v>28</v>
      </c>
      <c r="F869" s="103" t="s">
        <v>13</v>
      </c>
      <c r="G869" s="103" t="s">
        <v>2433</v>
      </c>
      <c r="H869" s="103" t="s">
        <v>2434</v>
      </c>
      <c r="I869" s="460">
        <f>5/9/45</f>
        <v>1.234567901234568E-2</v>
      </c>
      <c r="J869" s="318">
        <v>5</v>
      </c>
      <c r="K869" s="460">
        <f t="shared" ref="K869:K930" si="61">I869/J869</f>
        <v>2.4691358024691362E-3</v>
      </c>
    </row>
    <row r="870" spans="1:11" x14ac:dyDescent="0.25">
      <c r="A870" s="38">
        <v>2</v>
      </c>
      <c r="B870" s="347" t="s">
        <v>2431</v>
      </c>
      <c r="C870" s="8"/>
      <c r="D870" s="108"/>
      <c r="E870" s="108"/>
      <c r="F870" s="108"/>
      <c r="G870" s="108"/>
      <c r="H870" s="107"/>
      <c r="I870" s="460"/>
      <c r="J870" s="318"/>
      <c r="K870" s="460"/>
    </row>
    <row r="871" spans="1:11" ht="30" x14ac:dyDescent="0.25">
      <c r="A871" s="21" t="s">
        <v>32</v>
      </c>
      <c r="B871" s="70"/>
      <c r="C871" s="51" t="s">
        <v>2435</v>
      </c>
      <c r="D871" s="103" t="s">
        <v>28</v>
      </c>
      <c r="E871" s="103" t="s">
        <v>28</v>
      </c>
      <c r="F871" s="103" t="s">
        <v>13</v>
      </c>
      <c r="G871" s="103" t="s">
        <v>2433</v>
      </c>
      <c r="H871" s="103" t="s">
        <v>2434</v>
      </c>
      <c r="I871" s="460">
        <f t="shared" ref="I871" si="62">5/9/45</f>
        <v>1.234567901234568E-2</v>
      </c>
      <c r="J871" s="318">
        <v>5</v>
      </c>
      <c r="K871" s="460">
        <f t="shared" si="61"/>
        <v>2.4691358024691362E-3</v>
      </c>
    </row>
    <row r="872" spans="1:11" x14ac:dyDescent="0.25">
      <c r="A872" s="38" t="s">
        <v>132</v>
      </c>
      <c r="B872" s="347" t="s">
        <v>24</v>
      </c>
      <c r="C872" s="8"/>
      <c r="D872" s="108"/>
      <c r="E872" s="108"/>
      <c r="F872" s="108"/>
      <c r="G872" s="108"/>
      <c r="H872" s="107"/>
      <c r="I872" s="460"/>
      <c r="J872" s="318"/>
      <c r="K872" s="460"/>
    </row>
    <row r="873" spans="1:11" x14ac:dyDescent="0.25">
      <c r="A873" s="38">
        <v>1</v>
      </c>
      <c r="B873" s="347" t="s">
        <v>1526</v>
      </c>
      <c r="C873" s="8"/>
      <c r="D873" s="108"/>
      <c r="E873" s="108"/>
      <c r="F873" s="108"/>
      <c r="G873" s="108"/>
      <c r="H873" s="107"/>
      <c r="I873" s="460"/>
      <c r="J873" s="318"/>
      <c r="K873" s="460"/>
    </row>
    <row r="874" spans="1:11" ht="30" x14ac:dyDescent="0.25">
      <c r="A874" s="100" t="s">
        <v>67</v>
      </c>
      <c r="B874" s="77"/>
      <c r="C874" s="14" t="s">
        <v>1552</v>
      </c>
      <c r="D874" s="15" t="s">
        <v>28</v>
      </c>
      <c r="E874" s="9"/>
      <c r="F874" s="9" t="s">
        <v>13</v>
      </c>
      <c r="G874" s="9" t="s">
        <v>620</v>
      </c>
      <c r="H874" s="9" t="s">
        <v>1786</v>
      </c>
      <c r="I874" s="460">
        <f t="shared" ref="I874" si="63">1/3/45</f>
        <v>7.4074074074074068E-3</v>
      </c>
      <c r="J874" s="318">
        <v>5</v>
      </c>
      <c r="K874" s="460">
        <f t="shared" si="61"/>
        <v>1.4814814814814814E-3</v>
      </c>
    </row>
    <row r="875" spans="1:11" x14ac:dyDescent="0.25">
      <c r="A875" s="38" t="s">
        <v>341</v>
      </c>
      <c r="B875" s="347" t="s">
        <v>1555</v>
      </c>
      <c r="C875" s="8"/>
      <c r="D875" s="108"/>
      <c r="E875" s="108"/>
      <c r="F875" s="108"/>
      <c r="G875" s="108"/>
      <c r="H875" s="107"/>
      <c r="I875" s="460"/>
      <c r="J875" s="318"/>
      <c r="K875" s="460"/>
    </row>
    <row r="876" spans="1:11" x14ac:dyDescent="0.25">
      <c r="A876" s="38">
        <v>1</v>
      </c>
      <c r="B876" s="347" t="s">
        <v>1526</v>
      </c>
      <c r="C876" s="8"/>
      <c r="D876" s="108"/>
      <c r="E876" s="108"/>
      <c r="F876" s="108"/>
      <c r="G876" s="108"/>
      <c r="H876" s="107"/>
      <c r="I876" s="460"/>
      <c r="J876" s="318"/>
      <c r="K876" s="460"/>
    </row>
    <row r="877" spans="1:11" ht="30" x14ac:dyDescent="0.25">
      <c r="A877" s="100" t="s">
        <v>67</v>
      </c>
      <c r="B877" s="77"/>
      <c r="C877" s="24" t="s">
        <v>2436</v>
      </c>
      <c r="D877" s="15" t="s">
        <v>28</v>
      </c>
      <c r="E877" s="15" t="s">
        <v>28</v>
      </c>
      <c r="F877" s="15" t="s">
        <v>2437</v>
      </c>
      <c r="G877" s="9">
        <v>1</v>
      </c>
      <c r="H877" s="9" t="s">
        <v>2419</v>
      </c>
      <c r="I877" s="460">
        <f t="shared" ref="I877" si="64">1/3/45</f>
        <v>7.4074074074074068E-3</v>
      </c>
      <c r="J877" s="318">
        <v>5</v>
      </c>
      <c r="K877" s="460">
        <f t="shared" si="61"/>
        <v>1.4814814814814814E-3</v>
      </c>
    </row>
    <row r="878" spans="1:11" x14ac:dyDescent="0.25">
      <c r="A878" s="38">
        <v>2</v>
      </c>
      <c r="B878" s="347" t="s">
        <v>2438</v>
      </c>
      <c r="C878" s="8"/>
      <c r="D878" s="108"/>
      <c r="E878" s="108"/>
      <c r="F878" s="108"/>
      <c r="G878" s="108"/>
      <c r="H878" s="107"/>
      <c r="I878" s="460"/>
      <c r="J878" s="318"/>
      <c r="K878" s="460"/>
    </row>
    <row r="879" spans="1:11" ht="30" x14ac:dyDescent="0.25">
      <c r="A879" s="12" t="s">
        <v>32</v>
      </c>
      <c r="B879" s="67"/>
      <c r="C879" s="16" t="s">
        <v>2439</v>
      </c>
      <c r="D879" s="103" t="s">
        <v>28</v>
      </c>
      <c r="E879" s="57"/>
      <c r="F879" s="103" t="s">
        <v>2231</v>
      </c>
      <c r="G879" s="103">
        <v>1</v>
      </c>
      <c r="H879" s="103" t="s">
        <v>1798</v>
      </c>
      <c r="I879" s="460">
        <f t="shared" ref="I879" si="65">1/3/45</f>
        <v>7.4074074074074068E-3</v>
      </c>
      <c r="J879" s="318">
        <v>5</v>
      </c>
      <c r="K879" s="460">
        <f t="shared" si="61"/>
        <v>1.4814814814814814E-3</v>
      </c>
    </row>
    <row r="880" spans="1:11" x14ac:dyDescent="0.25">
      <c r="A880" s="38">
        <v>3</v>
      </c>
      <c r="B880" s="347" t="s">
        <v>2440</v>
      </c>
      <c r="C880" s="8"/>
      <c r="D880" s="108"/>
      <c r="E880" s="108"/>
      <c r="F880" s="108"/>
      <c r="G880" s="108"/>
      <c r="H880" s="107"/>
      <c r="I880" s="460"/>
      <c r="J880" s="318"/>
      <c r="K880" s="460"/>
    </row>
    <row r="881" spans="1:11" ht="30" x14ac:dyDescent="0.25">
      <c r="A881" s="100" t="s">
        <v>103</v>
      </c>
      <c r="B881" s="77"/>
      <c r="C881" s="24" t="s">
        <v>2441</v>
      </c>
      <c r="D881" s="9" t="s">
        <v>28</v>
      </c>
      <c r="E881" s="15"/>
      <c r="F881" s="9" t="s">
        <v>2231</v>
      </c>
      <c r="G881" s="9">
        <v>1</v>
      </c>
      <c r="H881" s="9" t="s">
        <v>1798</v>
      </c>
      <c r="I881" s="460">
        <f t="shared" ref="I881" si="66">1/3/45</f>
        <v>7.4074074074074068E-3</v>
      </c>
      <c r="J881" s="318">
        <v>5</v>
      </c>
      <c r="K881" s="460">
        <f t="shared" si="61"/>
        <v>1.4814814814814814E-3</v>
      </c>
    </row>
    <row r="882" spans="1:11" x14ac:dyDescent="0.25">
      <c r="A882" s="351"/>
      <c r="B882" s="25" t="s">
        <v>2442</v>
      </c>
      <c r="C882" s="351"/>
      <c r="D882" s="286"/>
      <c r="E882" s="286"/>
      <c r="F882" s="351"/>
      <c r="G882" s="351"/>
      <c r="H882" s="351"/>
      <c r="I882" s="465"/>
      <c r="J882" s="349"/>
      <c r="K882" s="460"/>
    </row>
    <row r="883" spans="1:11" x14ac:dyDescent="0.25">
      <c r="A883" s="96" t="s">
        <v>62</v>
      </c>
      <c r="B883" s="75" t="s">
        <v>21</v>
      </c>
      <c r="C883" s="27"/>
      <c r="D883" s="3"/>
      <c r="E883" s="3"/>
      <c r="F883" s="3"/>
      <c r="G883" s="3"/>
      <c r="H883" s="3"/>
      <c r="I883" s="460"/>
      <c r="J883" s="318"/>
      <c r="K883" s="460"/>
    </row>
    <row r="884" spans="1:11" x14ac:dyDescent="0.25">
      <c r="A884" s="28">
        <v>1</v>
      </c>
      <c r="B884" s="77"/>
      <c r="C884" s="24" t="s">
        <v>2443</v>
      </c>
      <c r="D884" s="15" t="s">
        <v>28</v>
      </c>
      <c r="E884" s="15" t="s">
        <v>28</v>
      </c>
      <c r="F884" s="9" t="s">
        <v>65</v>
      </c>
      <c r="G884" s="9" t="s">
        <v>2444</v>
      </c>
      <c r="H884" s="15"/>
      <c r="I884" s="460">
        <f>2/9/45</f>
        <v>4.9382716049382715E-3</v>
      </c>
      <c r="J884" s="318">
        <v>5</v>
      </c>
      <c r="K884" s="460">
        <f t="shared" si="61"/>
        <v>9.8765432098765434E-4</v>
      </c>
    </row>
    <row r="885" spans="1:11" x14ac:dyDescent="0.25">
      <c r="A885" s="94">
        <v>2</v>
      </c>
      <c r="B885" s="77"/>
      <c r="C885" s="24" t="s">
        <v>2240</v>
      </c>
      <c r="D885" s="15" t="s">
        <v>28</v>
      </c>
      <c r="E885" s="15" t="s">
        <v>28</v>
      </c>
      <c r="F885" s="9" t="s">
        <v>1716</v>
      </c>
      <c r="G885" s="9" t="s">
        <v>2445</v>
      </c>
      <c r="H885" s="15"/>
      <c r="I885" s="460">
        <f>1/9/45</f>
        <v>2.4691358024691358E-3</v>
      </c>
      <c r="J885" s="318">
        <v>5</v>
      </c>
      <c r="K885" s="460">
        <f t="shared" si="61"/>
        <v>4.9382716049382717E-4</v>
      </c>
    </row>
    <row r="886" spans="1:11" x14ac:dyDescent="0.25">
      <c r="A886" s="28">
        <v>3</v>
      </c>
      <c r="B886" s="77"/>
      <c r="C886" s="14" t="s">
        <v>2446</v>
      </c>
      <c r="D886" s="15" t="s">
        <v>28</v>
      </c>
      <c r="E886" s="15" t="s">
        <v>28</v>
      </c>
      <c r="F886" s="9" t="s">
        <v>65</v>
      </c>
      <c r="G886" s="15" t="s">
        <v>1495</v>
      </c>
      <c r="H886" s="15"/>
      <c r="I886" s="460">
        <f t="shared" ref="I886:I889" si="67">2/9/45</f>
        <v>4.9382716049382715E-3</v>
      </c>
      <c r="J886" s="318">
        <v>5</v>
      </c>
      <c r="K886" s="460">
        <f t="shared" si="61"/>
        <v>9.8765432098765434E-4</v>
      </c>
    </row>
    <row r="887" spans="1:11" x14ac:dyDescent="0.25">
      <c r="A887" s="28">
        <v>4</v>
      </c>
      <c r="B887" s="77"/>
      <c r="C887" s="14" t="s">
        <v>2447</v>
      </c>
      <c r="D887" s="15" t="s">
        <v>28</v>
      </c>
      <c r="E887" s="15" t="s">
        <v>28</v>
      </c>
      <c r="F887" s="9" t="s">
        <v>65</v>
      </c>
      <c r="G887" s="15" t="s">
        <v>1495</v>
      </c>
      <c r="H887" s="15"/>
      <c r="I887" s="460">
        <f t="shared" si="67"/>
        <v>4.9382716049382715E-3</v>
      </c>
      <c r="J887" s="318">
        <v>5</v>
      </c>
      <c r="K887" s="460">
        <f t="shared" si="61"/>
        <v>9.8765432098765434E-4</v>
      </c>
    </row>
    <row r="888" spans="1:11" x14ac:dyDescent="0.25">
      <c r="A888" s="28">
        <v>5</v>
      </c>
      <c r="B888" s="77"/>
      <c r="C888" s="14" t="s">
        <v>2448</v>
      </c>
      <c r="D888" s="15" t="s">
        <v>28</v>
      </c>
      <c r="E888" s="15" t="s">
        <v>28</v>
      </c>
      <c r="F888" s="9" t="s">
        <v>1716</v>
      </c>
      <c r="G888" s="15" t="s">
        <v>1495</v>
      </c>
      <c r="H888" s="15"/>
      <c r="I888" s="460">
        <f t="shared" si="67"/>
        <v>4.9382716049382715E-3</v>
      </c>
      <c r="J888" s="318">
        <v>5</v>
      </c>
      <c r="K888" s="460">
        <f t="shared" si="61"/>
        <v>9.8765432098765434E-4</v>
      </c>
    </row>
    <row r="889" spans="1:11" x14ac:dyDescent="0.25">
      <c r="A889" s="28">
        <v>6</v>
      </c>
      <c r="B889" s="77"/>
      <c r="C889" s="14" t="s">
        <v>2449</v>
      </c>
      <c r="D889" s="15" t="s">
        <v>28</v>
      </c>
      <c r="E889" s="15" t="s">
        <v>28</v>
      </c>
      <c r="F889" s="9" t="s">
        <v>1716</v>
      </c>
      <c r="G889" s="9" t="s">
        <v>1495</v>
      </c>
      <c r="H889" s="15"/>
      <c r="I889" s="460">
        <f t="shared" si="67"/>
        <v>4.9382716049382715E-3</v>
      </c>
      <c r="J889" s="318">
        <v>5</v>
      </c>
      <c r="K889" s="460">
        <f t="shared" si="61"/>
        <v>9.8765432098765434E-4</v>
      </c>
    </row>
    <row r="890" spans="1:11" x14ac:dyDescent="0.25">
      <c r="A890" s="28">
        <v>7</v>
      </c>
      <c r="B890" s="77"/>
      <c r="C890" s="24" t="s">
        <v>2450</v>
      </c>
      <c r="D890" s="9" t="s">
        <v>28</v>
      </c>
      <c r="E890" s="9" t="s">
        <v>28</v>
      </c>
      <c r="F890" s="9" t="s">
        <v>1716</v>
      </c>
      <c r="G890" s="9" t="s">
        <v>1489</v>
      </c>
      <c r="H890" s="15"/>
      <c r="I890" s="460">
        <f>1/9/45</f>
        <v>2.4691358024691358E-3</v>
      </c>
      <c r="J890" s="318">
        <v>5</v>
      </c>
      <c r="K890" s="460">
        <f t="shared" si="61"/>
        <v>4.9382716049382717E-4</v>
      </c>
    </row>
    <row r="891" spans="1:11" x14ac:dyDescent="0.25">
      <c r="A891" s="28">
        <v>8</v>
      </c>
      <c r="B891" s="77"/>
      <c r="C891" s="14" t="s">
        <v>2451</v>
      </c>
      <c r="D891" s="15" t="s">
        <v>28</v>
      </c>
      <c r="E891" s="15" t="s">
        <v>28</v>
      </c>
      <c r="F891" s="15" t="s">
        <v>34</v>
      </c>
      <c r="G891" s="15" t="s">
        <v>2454</v>
      </c>
      <c r="H891" s="15"/>
      <c r="I891" s="460">
        <f>5/9/45</f>
        <v>1.234567901234568E-2</v>
      </c>
      <c r="J891" s="318">
        <v>5</v>
      </c>
      <c r="K891" s="460">
        <f t="shared" si="61"/>
        <v>2.4691358024691362E-3</v>
      </c>
    </row>
    <row r="892" spans="1:11" x14ac:dyDescent="0.25">
      <c r="A892" s="94">
        <v>9</v>
      </c>
      <c r="B892" s="77"/>
      <c r="C892" s="24" t="s">
        <v>2452</v>
      </c>
      <c r="D892" s="9" t="s">
        <v>28</v>
      </c>
      <c r="E892" s="9" t="s">
        <v>28</v>
      </c>
      <c r="F892" s="9" t="s">
        <v>65</v>
      </c>
      <c r="G892" s="9" t="s">
        <v>2453</v>
      </c>
      <c r="H892" s="15"/>
      <c r="I892" s="460">
        <f>10/9/45</f>
        <v>2.469135802469136E-2</v>
      </c>
      <c r="J892" s="318">
        <v>5</v>
      </c>
      <c r="K892" s="460">
        <f t="shared" si="61"/>
        <v>4.9382716049382724E-3</v>
      </c>
    </row>
    <row r="893" spans="1:11" x14ac:dyDescent="0.25">
      <c r="A893" s="94">
        <v>10</v>
      </c>
      <c r="B893" s="77"/>
      <c r="C893" s="24" t="s">
        <v>2113</v>
      </c>
      <c r="D893" s="9" t="s">
        <v>28</v>
      </c>
      <c r="E893" s="9" t="s">
        <v>28</v>
      </c>
      <c r="F893" s="9" t="s">
        <v>65</v>
      </c>
      <c r="G893" s="9" t="s">
        <v>2454</v>
      </c>
      <c r="H893" s="15"/>
      <c r="I893" s="460">
        <f>5/9/45</f>
        <v>1.234567901234568E-2</v>
      </c>
      <c r="J893" s="318">
        <v>5</v>
      </c>
      <c r="K893" s="460">
        <f t="shared" si="61"/>
        <v>2.4691358024691362E-3</v>
      </c>
    </row>
    <row r="894" spans="1:11" x14ac:dyDescent="0.25">
      <c r="A894" s="94">
        <v>11</v>
      </c>
      <c r="B894" s="77"/>
      <c r="C894" s="24" t="s">
        <v>2114</v>
      </c>
      <c r="D894" s="9" t="s">
        <v>28</v>
      </c>
      <c r="E894" s="9" t="s">
        <v>28</v>
      </c>
      <c r="F894" s="9" t="s">
        <v>65</v>
      </c>
      <c r="G894" s="9" t="s">
        <v>2454</v>
      </c>
      <c r="H894" s="15"/>
      <c r="I894" s="460">
        <f t="shared" ref="I894:I896" si="68">5/9/45</f>
        <v>1.234567901234568E-2</v>
      </c>
      <c r="J894" s="318">
        <v>5</v>
      </c>
      <c r="K894" s="460">
        <f t="shared" si="61"/>
        <v>2.4691358024691362E-3</v>
      </c>
    </row>
    <row r="895" spans="1:11" x14ac:dyDescent="0.25">
      <c r="A895" s="28">
        <v>12</v>
      </c>
      <c r="B895" s="77"/>
      <c r="C895" s="14" t="s">
        <v>2455</v>
      </c>
      <c r="D895" s="15" t="s">
        <v>28</v>
      </c>
      <c r="E895" s="15" t="s">
        <v>28</v>
      </c>
      <c r="F895" s="9" t="s">
        <v>13</v>
      </c>
      <c r="G895" s="9" t="s">
        <v>2454</v>
      </c>
      <c r="H895" s="15"/>
      <c r="I895" s="460">
        <f t="shared" si="68"/>
        <v>1.234567901234568E-2</v>
      </c>
      <c r="J895" s="318">
        <v>5</v>
      </c>
      <c r="K895" s="460">
        <f t="shared" si="61"/>
        <v>2.4691358024691362E-3</v>
      </c>
    </row>
    <row r="896" spans="1:11" x14ac:dyDescent="0.25">
      <c r="A896" s="28">
        <v>13</v>
      </c>
      <c r="B896" s="77"/>
      <c r="C896" s="14" t="s">
        <v>2456</v>
      </c>
      <c r="D896" s="15" t="s">
        <v>28</v>
      </c>
      <c r="E896" s="15" t="s">
        <v>28</v>
      </c>
      <c r="F896" s="9" t="s">
        <v>65</v>
      </c>
      <c r="G896" s="9" t="s">
        <v>2454</v>
      </c>
      <c r="H896" s="15"/>
      <c r="I896" s="460">
        <f t="shared" si="68"/>
        <v>1.234567901234568E-2</v>
      </c>
      <c r="J896" s="318">
        <v>5</v>
      </c>
      <c r="K896" s="460">
        <f t="shared" si="61"/>
        <v>2.4691358024691362E-3</v>
      </c>
    </row>
    <row r="897" spans="1:11" x14ac:dyDescent="0.25">
      <c r="A897" s="28">
        <v>14</v>
      </c>
      <c r="B897" s="77"/>
      <c r="C897" s="24" t="s">
        <v>1213</v>
      </c>
      <c r="D897" s="15" t="s">
        <v>28</v>
      </c>
      <c r="E897" s="15" t="s">
        <v>28</v>
      </c>
      <c r="F897" s="9" t="s">
        <v>65</v>
      </c>
      <c r="G897" s="15" t="s">
        <v>506</v>
      </c>
      <c r="H897" s="15"/>
      <c r="I897" s="460">
        <f>20/9/45</f>
        <v>4.938271604938272E-2</v>
      </c>
      <c r="J897" s="318">
        <v>5</v>
      </c>
      <c r="K897" s="460">
        <f t="shared" si="61"/>
        <v>9.8765432098765447E-3</v>
      </c>
    </row>
    <row r="898" spans="1:11" x14ac:dyDescent="0.25">
      <c r="A898" s="94">
        <v>15</v>
      </c>
      <c r="B898" s="77"/>
      <c r="C898" s="24" t="s">
        <v>2128</v>
      </c>
      <c r="D898" s="9" t="s">
        <v>28</v>
      </c>
      <c r="E898" s="9" t="s">
        <v>28</v>
      </c>
      <c r="F898" s="9" t="s">
        <v>1716</v>
      </c>
      <c r="G898" s="9" t="s">
        <v>2454</v>
      </c>
      <c r="H898" s="15"/>
      <c r="I898" s="460">
        <f>5/9/45</f>
        <v>1.234567901234568E-2</v>
      </c>
      <c r="J898" s="318">
        <v>5</v>
      </c>
      <c r="K898" s="460">
        <f t="shared" si="61"/>
        <v>2.4691358024691362E-3</v>
      </c>
    </row>
    <row r="899" spans="1:11" x14ac:dyDescent="0.25">
      <c r="A899" s="94">
        <v>16</v>
      </c>
      <c r="B899" s="77"/>
      <c r="C899" s="24" t="s">
        <v>2129</v>
      </c>
      <c r="D899" s="9" t="s">
        <v>28</v>
      </c>
      <c r="E899" s="9" t="s">
        <v>28</v>
      </c>
      <c r="F899" s="9" t="s">
        <v>1716</v>
      </c>
      <c r="G899" s="9" t="s">
        <v>2454</v>
      </c>
      <c r="H899" s="15"/>
      <c r="I899" s="460">
        <f t="shared" ref="I899:I903" si="69">5/9/45</f>
        <v>1.234567901234568E-2</v>
      </c>
      <c r="J899" s="318">
        <v>5</v>
      </c>
      <c r="K899" s="460">
        <f t="shared" si="61"/>
        <v>2.4691358024691362E-3</v>
      </c>
    </row>
    <row r="900" spans="1:11" x14ac:dyDescent="0.25">
      <c r="A900" s="94">
        <v>17</v>
      </c>
      <c r="B900" s="77"/>
      <c r="C900" s="24" t="s">
        <v>2130</v>
      </c>
      <c r="D900" s="9" t="s">
        <v>28</v>
      </c>
      <c r="E900" s="9" t="s">
        <v>28</v>
      </c>
      <c r="F900" s="9" t="s">
        <v>1716</v>
      </c>
      <c r="G900" s="9" t="s">
        <v>2454</v>
      </c>
      <c r="H900" s="15"/>
      <c r="I900" s="460">
        <f t="shared" si="69"/>
        <v>1.234567901234568E-2</v>
      </c>
      <c r="J900" s="318">
        <v>5</v>
      </c>
      <c r="K900" s="460">
        <f t="shared" si="61"/>
        <v>2.4691358024691362E-3</v>
      </c>
    </row>
    <row r="901" spans="1:11" x14ac:dyDescent="0.25">
      <c r="A901" s="94">
        <v>18</v>
      </c>
      <c r="B901" s="77"/>
      <c r="C901" s="24" t="s">
        <v>2457</v>
      </c>
      <c r="D901" s="9" t="s">
        <v>28</v>
      </c>
      <c r="E901" s="9" t="s">
        <v>28</v>
      </c>
      <c r="F901" s="9" t="s">
        <v>65</v>
      </c>
      <c r="G901" s="9" t="s">
        <v>2454</v>
      </c>
      <c r="H901" s="15"/>
      <c r="I901" s="460">
        <f t="shared" si="69"/>
        <v>1.234567901234568E-2</v>
      </c>
      <c r="J901" s="318">
        <v>5</v>
      </c>
      <c r="K901" s="460">
        <f t="shared" si="61"/>
        <v>2.4691358024691362E-3</v>
      </c>
    </row>
    <row r="902" spans="1:11" x14ac:dyDescent="0.25">
      <c r="A902" s="94">
        <v>19</v>
      </c>
      <c r="B902" s="77"/>
      <c r="C902" s="24" t="s">
        <v>2142</v>
      </c>
      <c r="D902" s="9" t="s">
        <v>28</v>
      </c>
      <c r="E902" s="9" t="s">
        <v>28</v>
      </c>
      <c r="F902" s="9" t="s">
        <v>65</v>
      </c>
      <c r="G902" s="9" t="s">
        <v>2454</v>
      </c>
      <c r="H902" s="15"/>
      <c r="I902" s="460">
        <f t="shared" si="69"/>
        <v>1.234567901234568E-2</v>
      </c>
      <c r="J902" s="318">
        <v>5</v>
      </c>
      <c r="K902" s="460">
        <f t="shared" si="61"/>
        <v>2.4691358024691362E-3</v>
      </c>
    </row>
    <row r="903" spans="1:11" x14ac:dyDescent="0.25">
      <c r="A903" s="94">
        <v>20</v>
      </c>
      <c r="B903" s="77"/>
      <c r="C903" s="24" t="s">
        <v>2458</v>
      </c>
      <c r="D903" s="9" t="s">
        <v>28</v>
      </c>
      <c r="E903" s="9" t="s">
        <v>28</v>
      </c>
      <c r="F903" s="9" t="s">
        <v>65</v>
      </c>
      <c r="G903" s="9" t="s">
        <v>2454</v>
      </c>
      <c r="H903" s="15"/>
      <c r="I903" s="460">
        <f t="shared" si="69"/>
        <v>1.234567901234568E-2</v>
      </c>
      <c r="J903" s="318">
        <v>5</v>
      </c>
      <c r="K903" s="460">
        <f t="shared" si="61"/>
        <v>2.4691358024691362E-3</v>
      </c>
    </row>
    <row r="904" spans="1:11" x14ac:dyDescent="0.25">
      <c r="A904" s="38" t="s">
        <v>66</v>
      </c>
      <c r="B904" s="75" t="s">
        <v>23</v>
      </c>
      <c r="C904" s="27"/>
      <c r="D904" s="3"/>
      <c r="E904" s="3"/>
      <c r="F904" s="3"/>
      <c r="G904" s="3"/>
      <c r="H904" s="3"/>
      <c r="I904" s="460"/>
      <c r="J904" s="318"/>
      <c r="K904" s="460"/>
    </row>
    <row r="905" spans="1:11" x14ac:dyDescent="0.25">
      <c r="A905" s="38" t="s">
        <v>40</v>
      </c>
      <c r="B905" s="75" t="s">
        <v>162</v>
      </c>
      <c r="C905" s="27"/>
      <c r="D905" s="3"/>
      <c r="E905" s="3"/>
      <c r="F905" s="3"/>
      <c r="G905" s="3"/>
      <c r="H905" s="3"/>
      <c r="I905" s="460"/>
      <c r="J905" s="318"/>
      <c r="K905" s="460"/>
    </row>
    <row r="906" spans="1:11" x14ac:dyDescent="0.25">
      <c r="A906" s="38">
        <v>1</v>
      </c>
      <c r="B906" s="75" t="s">
        <v>2459</v>
      </c>
      <c r="C906" s="27"/>
      <c r="D906" s="3"/>
      <c r="E906" s="3"/>
      <c r="F906" s="3"/>
      <c r="G906" s="3"/>
      <c r="H906" s="3"/>
      <c r="I906" s="460"/>
      <c r="J906" s="318"/>
      <c r="K906" s="460"/>
    </row>
    <row r="907" spans="1:11" ht="30" x14ac:dyDescent="0.25">
      <c r="A907" s="100"/>
      <c r="B907" s="77"/>
      <c r="C907" s="14" t="s">
        <v>2460</v>
      </c>
      <c r="D907" s="15" t="s">
        <v>28</v>
      </c>
      <c r="E907" s="32"/>
      <c r="F907" s="15" t="s">
        <v>350</v>
      </c>
      <c r="G907" s="15" t="s">
        <v>351</v>
      </c>
      <c r="H907" s="9" t="s">
        <v>1786</v>
      </c>
      <c r="I907" s="460">
        <f>1/3/45</f>
        <v>7.4074074074074068E-3</v>
      </c>
      <c r="J907" s="318">
        <v>5</v>
      </c>
      <c r="K907" s="460">
        <f t="shared" si="61"/>
        <v>1.4814814814814814E-3</v>
      </c>
    </row>
    <row r="908" spans="1:11" x14ac:dyDescent="0.25">
      <c r="A908" s="38">
        <v>2</v>
      </c>
      <c r="B908" s="75" t="s">
        <v>2461</v>
      </c>
      <c r="C908" s="27"/>
      <c r="D908" s="3"/>
      <c r="E908" s="3"/>
      <c r="F908" s="3"/>
      <c r="G908" s="3"/>
      <c r="H908" s="3"/>
      <c r="I908" s="460"/>
      <c r="J908" s="318"/>
      <c r="K908" s="460"/>
    </row>
    <row r="909" spans="1:11" ht="30" x14ac:dyDescent="0.25">
      <c r="A909" s="100"/>
      <c r="B909" s="77"/>
      <c r="C909" s="14" t="s">
        <v>2462</v>
      </c>
      <c r="D909" s="15" t="s">
        <v>28</v>
      </c>
      <c r="E909" s="9"/>
      <c r="F909" s="15" t="s">
        <v>350</v>
      </c>
      <c r="G909" s="15" t="s">
        <v>351</v>
      </c>
      <c r="H909" s="9" t="s">
        <v>2419</v>
      </c>
      <c r="I909" s="460">
        <f t="shared" ref="I909:I930" si="70">1/3/45</f>
        <v>7.4074074074074068E-3</v>
      </c>
      <c r="J909" s="318">
        <v>5</v>
      </c>
      <c r="K909" s="460">
        <f t="shared" si="61"/>
        <v>1.4814814814814814E-3</v>
      </c>
    </row>
    <row r="910" spans="1:11" x14ac:dyDescent="0.25">
      <c r="A910" s="38">
        <v>3</v>
      </c>
      <c r="B910" s="75" t="s">
        <v>2463</v>
      </c>
      <c r="C910" s="27"/>
      <c r="D910" s="3"/>
      <c r="E910" s="3"/>
      <c r="F910" s="3"/>
      <c r="G910" s="3"/>
      <c r="H910" s="3"/>
      <c r="I910" s="460"/>
      <c r="J910" s="318"/>
      <c r="K910" s="460"/>
    </row>
    <row r="911" spans="1:11" ht="30" x14ac:dyDescent="0.25">
      <c r="A911" s="50" t="s">
        <v>103</v>
      </c>
      <c r="B911" s="80"/>
      <c r="C911" s="14" t="s">
        <v>2464</v>
      </c>
      <c r="D911" s="15" t="s">
        <v>28</v>
      </c>
      <c r="E911" s="32"/>
      <c r="F911" s="15" t="s">
        <v>350</v>
      </c>
      <c r="G911" s="15" t="s">
        <v>351</v>
      </c>
      <c r="H911" s="9" t="s">
        <v>2419</v>
      </c>
      <c r="I911" s="460">
        <f t="shared" si="70"/>
        <v>7.4074074074074068E-3</v>
      </c>
      <c r="J911" s="318">
        <v>5</v>
      </c>
      <c r="K911" s="460">
        <f t="shared" si="61"/>
        <v>1.4814814814814814E-3</v>
      </c>
    </row>
    <row r="912" spans="1:11" ht="30" x14ac:dyDescent="0.25">
      <c r="A912" s="100" t="s">
        <v>192</v>
      </c>
      <c r="B912" s="80"/>
      <c r="C912" s="14" t="s">
        <v>2465</v>
      </c>
      <c r="D912" s="15" t="s">
        <v>28</v>
      </c>
      <c r="E912" s="32"/>
      <c r="F912" s="15" t="s">
        <v>350</v>
      </c>
      <c r="G912" s="15" t="s">
        <v>446</v>
      </c>
      <c r="H912" s="9" t="s">
        <v>2419</v>
      </c>
      <c r="I912" s="460">
        <f t="shared" si="70"/>
        <v>7.4074074074074068E-3</v>
      </c>
      <c r="J912" s="318">
        <v>5</v>
      </c>
      <c r="K912" s="460">
        <f t="shared" si="61"/>
        <v>1.4814814814814814E-3</v>
      </c>
    </row>
    <row r="913" spans="1:11" x14ac:dyDescent="0.25">
      <c r="A913" s="96">
        <v>4</v>
      </c>
      <c r="B913" s="75" t="s">
        <v>2466</v>
      </c>
      <c r="C913" s="27"/>
      <c r="D913" s="3"/>
      <c r="E913" s="3"/>
      <c r="F913" s="3"/>
      <c r="G913" s="3"/>
      <c r="H913" s="3"/>
      <c r="I913" s="460"/>
      <c r="J913" s="318"/>
      <c r="K913" s="460"/>
    </row>
    <row r="914" spans="1:11" ht="30" x14ac:dyDescent="0.25">
      <c r="A914" s="100" t="s">
        <v>198</v>
      </c>
      <c r="B914" s="77"/>
      <c r="C914" s="24" t="s">
        <v>2467</v>
      </c>
      <c r="D914" s="9" t="s">
        <v>28</v>
      </c>
      <c r="E914" s="32"/>
      <c r="F914" s="9" t="s">
        <v>350</v>
      </c>
      <c r="G914" s="9" t="s">
        <v>446</v>
      </c>
      <c r="H914" s="9" t="s">
        <v>2419</v>
      </c>
      <c r="I914" s="460">
        <f t="shared" si="70"/>
        <v>7.4074074074074068E-3</v>
      </c>
      <c r="J914" s="318">
        <v>5</v>
      </c>
      <c r="K914" s="460">
        <f t="shared" si="61"/>
        <v>1.4814814814814814E-3</v>
      </c>
    </row>
    <row r="915" spans="1:11" x14ac:dyDescent="0.25">
      <c r="A915" s="38">
        <v>5</v>
      </c>
      <c r="B915" s="75" t="s">
        <v>2468</v>
      </c>
      <c r="C915" s="27"/>
      <c r="D915" s="3"/>
      <c r="E915" s="3"/>
      <c r="F915" s="3"/>
      <c r="G915" s="3"/>
      <c r="H915" s="3"/>
      <c r="I915" s="460"/>
      <c r="J915" s="318"/>
      <c r="K915" s="460"/>
    </row>
    <row r="916" spans="1:11" ht="30" x14ac:dyDescent="0.25">
      <c r="A916" s="28" t="s">
        <v>211</v>
      </c>
      <c r="B916" s="77"/>
      <c r="C916" s="24" t="s">
        <v>2469</v>
      </c>
      <c r="D916" s="9" t="s">
        <v>28</v>
      </c>
      <c r="E916" s="9"/>
      <c r="F916" s="9" t="s">
        <v>350</v>
      </c>
      <c r="G916" s="15" t="s">
        <v>351</v>
      </c>
      <c r="H916" s="9" t="s">
        <v>1798</v>
      </c>
      <c r="I916" s="460">
        <f t="shared" si="70"/>
        <v>7.4074074074074068E-3</v>
      </c>
      <c r="J916" s="318">
        <v>5</v>
      </c>
      <c r="K916" s="460">
        <f t="shared" si="61"/>
        <v>1.4814814814814814E-3</v>
      </c>
    </row>
    <row r="917" spans="1:11" ht="30" x14ac:dyDescent="0.25">
      <c r="A917" s="28" t="s">
        <v>214</v>
      </c>
      <c r="B917" s="77"/>
      <c r="C917" s="24" t="s">
        <v>2470</v>
      </c>
      <c r="D917" s="9" t="s">
        <v>28</v>
      </c>
      <c r="E917" s="9"/>
      <c r="F917" s="9" t="s">
        <v>350</v>
      </c>
      <c r="G917" s="15" t="s">
        <v>351</v>
      </c>
      <c r="H917" s="9" t="s">
        <v>2425</v>
      </c>
      <c r="I917" s="460">
        <f t="shared" si="70"/>
        <v>7.4074074074074068E-3</v>
      </c>
      <c r="J917" s="318">
        <v>5</v>
      </c>
      <c r="K917" s="460">
        <f t="shared" si="61"/>
        <v>1.4814814814814814E-3</v>
      </c>
    </row>
    <row r="918" spans="1:11" x14ac:dyDescent="0.25">
      <c r="A918" s="38">
        <v>6</v>
      </c>
      <c r="B918" s="75" t="s">
        <v>2471</v>
      </c>
      <c r="C918" s="27"/>
      <c r="D918" s="3"/>
      <c r="E918" s="3"/>
      <c r="F918" s="3"/>
      <c r="G918" s="3"/>
      <c r="H918" s="3"/>
      <c r="I918" s="460"/>
      <c r="J918" s="318"/>
      <c r="K918" s="460"/>
    </row>
    <row r="919" spans="1:11" ht="30" x14ac:dyDescent="0.25">
      <c r="A919" s="28" t="s">
        <v>154</v>
      </c>
      <c r="B919" s="77"/>
      <c r="C919" s="24" t="s">
        <v>2472</v>
      </c>
      <c r="D919" s="9" t="s">
        <v>28</v>
      </c>
      <c r="E919" s="9"/>
      <c r="F919" s="9" t="s">
        <v>350</v>
      </c>
      <c r="G919" s="9" t="s">
        <v>2473</v>
      </c>
      <c r="H919" s="9" t="s">
        <v>2425</v>
      </c>
      <c r="I919" s="460">
        <f t="shared" si="70"/>
        <v>7.4074074074074068E-3</v>
      </c>
      <c r="J919" s="318">
        <v>5</v>
      </c>
      <c r="K919" s="460">
        <f t="shared" si="61"/>
        <v>1.4814814814814814E-3</v>
      </c>
    </row>
    <row r="920" spans="1:11" x14ac:dyDescent="0.25">
      <c r="A920" s="38">
        <v>7</v>
      </c>
      <c r="B920" s="75" t="s">
        <v>2474</v>
      </c>
      <c r="C920" s="27"/>
      <c r="D920" s="3"/>
      <c r="E920" s="3"/>
      <c r="F920" s="3"/>
      <c r="G920" s="3"/>
      <c r="H920" s="3"/>
      <c r="I920" s="460"/>
      <c r="J920" s="318"/>
      <c r="K920" s="460"/>
    </row>
    <row r="921" spans="1:11" ht="30" x14ac:dyDescent="0.25">
      <c r="A921" s="28" t="s">
        <v>232</v>
      </c>
      <c r="B921" s="77"/>
      <c r="C921" s="24" t="s">
        <v>2475</v>
      </c>
      <c r="D921" s="9" t="s">
        <v>28</v>
      </c>
      <c r="E921" s="9"/>
      <c r="F921" s="9" t="s">
        <v>350</v>
      </c>
      <c r="G921" s="15" t="s">
        <v>351</v>
      </c>
      <c r="H921" s="9" t="s">
        <v>2425</v>
      </c>
      <c r="I921" s="460">
        <f t="shared" si="70"/>
        <v>7.4074074074074068E-3</v>
      </c>
      <c r="J921" s="318">
        <v>5</v>
      </c>
      <c r="K921" s="460">
        <f t="shared" si="61"/>
        <v>1.4814814814814814E-3</v>
      </c>
    </row>
    <row r="922" spans="1:11" ht="30" x14ac:dyDescent="0.25">
      <c r="A922" s="28" t="s">
        <v>235</v>
      </c>
      <c r="B922" s="77"/>
      <c r="C922" s="24" t="s">
        <v>2476</v>
      </c>
      <c r="D922" s="9" t="s">
        <v>28</v>
      </c>
      <c r="E922" s="9"/>
      <c r="F922" s="9" t="s">
        <v>350</v>
      </c>
      <c r="G922" s="15" t="s">
        <v>351</v>
      </c>
      <c r="H922" s="9" t="s">
        <v>2425</v>
      </c>
      <c r="I922" s="460">
        <f t="shared" si="70"/>
        <v>7.4074074074074068E-3</v>
      </c>
      <c r="J922" s="318">
        <v>5</v>
      </c>
      <c r="K922" s="460">
        <f t="shared" si="61"/>
        <v>1.4814814814814814E-3</v>
      </c>
    </row>
    <row r="923" spans="1:11" x14ac:dyDescent="0.25">
      <c r="A923" s="38">
        <v>8</v>
      </c>
      <c r="B923" s="75" t="s">
        <v>2477</v>
      </c>
      <c r="C923" s="27"/>
      <c r="D923" s="3"/>
      <c r="E923" s="3"/>
      <c r="F923" s="3"/>
      <c r="G923" s="3"/>
      <c r="H923" s="3"/>
      <c r="I923" s="460"/>
      <c r="J923" s="318"/>
      <c r="K923" s="460"/>
    </row>
    <row r="924" spans="1:11" ht="30" x14ac:dyDescent="0.25">
      <c r="A924" s="28" t="s">
        <v>242</v>
      </c>
      <c r="B924" s="77"/>
      <c r="C924" s="24" t="s">
        <v>2478</v>
      </c>
      <c r="D924" s="9" t="s">
        <v>28</v>
      </c>
      <c r="E924" s="9"/>
      <c r="F924" s="9" t="s">
        <v>350</v>
      </c>
      <c r="G924" s="15" t="s">
        <v>351</v>
      </c>
      <c r="H924" s="9" t="s">
        <v>2425</v>
      </c>
      <c r="I924" s="460">
        <f t="shared" si="70"/>
        <v>7.4074074074074068E-3</v>
      </c>
      <c r="J924" s="318">
        <v>5</v>
      </c>
      <c r="K924" s="460">
        <f t="shared" si="61"/>
        <v>1.4814814814814814E-3</v>
      </c>
    </row>
    <row r="925" spans="1:11" x14ac:dyDescent="0.25">
      <c r="A925" s="96">
        <v>9</v>
      </c>
      <c r="B925" s="75" t="s">
        <v>2479</v>
      </c>
      <c r="C925" s="27"/>
      <c r="D925" s="3"/>
      <c r="E925" s="3"/>
      <c r="F925" s="3"/>
      <c r="G925" s="3"/>
      <c r="H925" s="3"/>
      <c r="I925" s="460"/>
      <c r="J925" s="318"/>
      <c r="K925" s="460"/>
    </row>
    <row r="926" spans="1:11" ht="30" x14ac:dyDescent="0.25">
      <c r="A926" s="50" t="s">
        <v>246</v>
      </c>
      <c r="B926" s="77"/>
      <c r="C926" s="24" t="s">
        <v>2480</v>
      </c>
      <c r="D926" s="9" t="s">
        <v>28</v>
      </c>
      <c r="E926" s="9"/>
      <c r="F926" s="9" t="s">
        <v>350</v>
      </c>
      <c r="G926" s="9" t="s">
        <v>351</v>
      </c>
      <c r="H926" s="9" t="s">
        <v>1805</v>
      </c>
      <c r="I926" s="460">
        <f t="shared" si="70"/>
        <v>7.4074074074074068E-3</v>
      </c>
      <c r="J926" s="318">
        <v>5</v>
      </c>
      <c r="K926" s="460">
        <f t="shared" si="61"/>
        <v>1.4814814814814814E-3</v>
      </c>
    </row>
    <row r="927" spans="1:11" ht="30" x14ac:dyDescent="0.25">
      <c r="A927" s="50" t="s">
        <v>249</v>
      </c>
      <c r="B927" s="77"/>
      <c r="C927" s="24" t="s">
        <v>2481</v>
      </c>
      <c r="D927" s="9" t="s">
        <v>28</v>
      </c>
      <c r="E927" s="9"/>
      <c r="F927" s="9" t="s">
        <v>350</v>
      </c>
      <c r="G927" s="9" t="s">
        <v>351</v>
      </c>
      <c r="H927" s="9" t="s">
        <v>2482</v>
      </c>
      <c r="I927" s="460">
        <f t="shared" si="70"/>
        <v>7.4074074074074068E-3</v>
      </c>
      <c r="J927" s="318">
        <v>5</v>
      </c>
      <c r="K927" s="460">
        <f t="shared" si="61"/>
        <v>1.4814814814814814E-3</v>
      </c>
    </row>
    <row r="928" spans="1:11" x14ac:dyDescent="0.25">
      <c r="A928" s="38">
        <v>10</v>
      </c>
      <c r="B928" s="75" t="s">
        <v>2483</v>
      </c>
      <c r="C928" s="27"/>
      <c r="D928" s="3"/>
      <c r="E928" s="3"/>
      <c r="F928" s="3"/>
      <c r="G928" s="3"/>
      <c r="H928" s="3"/>
      <c r="I928" s="460"/>
      <c r="J928" s="318"/>
      <c r="K928" s="460"/>
    </row>
    <row r="929" spans="1:11" ht="30" x14ac:dyDescent="0.25">
      <c r="A929" s="50" t="s">
        <v>1146</v>
      </c>
      <c r="B929" s="77"/>
      <c r="C929" s="24" t="s">
        <v>2484</v>
      </c>
      <c r="D929" s="9" t="s">
        <v>28</v>
      </c>
      <c r="E929" s="9"/>
      <c r="F929" s="9" t="s">
        <v>350</v>
      </c>
      <c r="G929" s="9" t="s">
        <v>351</v>
      </c>
      <c r="H929" s="9" t="s">
        <v>2482</v>
      </c>
      <c r="I929" s="460">
        <f t="shared" si="70"/>
        <v>7.4074074074074068E-3</v>
      </c>
      <c r="J929" s="318">
        <v>5</v>
      </c>
      <c r="K929" s="460">
        <f t="shared" si="61"/>
        <v>1.4814814814814814E-3</v>
      </c>
    </row>
    <row r="930" spans="1:11" ht="30" x14ac:dyDescent="0.25">
      <c r="A930" s="50" t="s">
        <v>1148</v>
      </c>
      <c r="B930" s="77"/>
      <c r="C930" s="24" t="s">
        <v>2485</v>
      </c>
      <c r="D930" s="9" t="s">
        <v>28</v>
      </c>
      <c r="E930" s="9"/>
      <c r="F930" s="9" t="s">
        <v>350</v>
      </c>
      <c r="G930" s="9" t="s">
        <v>351</v>
      </c>
      <c r="H930" s="9" t="s">
        <v>2482</v>
      </c>
      <c r="I930" s="460">
        <f t="shared" si="70"/>
        <v>7.4074074074074068E-3</v>
      </c>
      <c r="J930" s="318">
        <v>5</v>
      </c>
      <c r="K930" s="460">
        <f t="shared" si="61"/>
        <v>1.4814814814814814E-3</v>
      </c>
    </row>
    <row r="931" spans="1:11" x14ac:dyDescent="0.25">
      <c r="A931" s="91" t="s">
        <v>641</v>
      </c>
      <c r="B931" s="92"/>
      <c r="C931" s="93"/>
      <c r="D931" s="122"/>
      <c r="E931" s="122"/>
      <c r="F931" s="122"/>
      <c r="G931" s="122"/>
      <c r="H931" s="122"/>
      <c r="I931" s="460"/>
      <c r="J931" s="318"/>
      <c r="K931" s="460"/>
    </row>
    <row r="932" spans="1:11" x14ac:dyDescent="0.25">
      <c r="A932" s="58" t="s">
        <v>2486</v>
      </c>
      <c r="B932" s="82"/>
      <c r="C932" s="59"/>
      <c r="D932" s="117"/>
      <c r="E932" s="117"/>
      <c r="F932" s="117"/>
      <c r="G932" s="117"/>
      <c r="H932" s="117"/>
      <c r="I932" s="460"/>
      <c r="J932" s="318"/>
      <c r="K932" s="460"/>
    </row>
    <row r="933" spans="1:11" x14ac:dyDescent="0.25">
      <c r="A933" s="58" t="s">
        <v>1318</v>
      </c>
      <c r="B933" s="82"/>
      <c r="C933" s="59"/>
      <c r="D933" s="117"/>
      <c r="E933" s="117"/>
      <c r="F933" s="117"/>
      <c r="G933" s="117"/>
      <c r="H933" s="117"/>
      <c r="I933" s="460"/>
      <c r="J933" s="318"/>
      <c r="K933" s="460"/>
    </row>
    <row r="934" spans="1:11" x14ac:dyDescent="0.25">
      <c r="A934" s="38" t="s">
        <v>50</v>
      </c>
      <c r="B934" s="75" t="s">
        <v>24</v>
      </c>
      <c r="C934" s="27"/>
      <c r="D934" s="3"/>
      <c r="E934" s="3"/>
      <c r="F934" s="3"/>
      <c r="G934" s="3"/>
      <c r="H934" s="3"/>
      <c r="I934" s="460"/>
      <c r="J934" s="318"/>
      <c r="K934" s="460"/>
    </row>
    <row r="935" spans="1:11" x14ac:dyDescent="0.25">
      <c r="A935" s="38">
        <v>1</v>
      </c>
      <c r="B935" s="75" t="s">
        <v>2461</v>
      </c>
      <c r="C935" s="27"/>
      <c r="D935" s="3"/>
      <c r="E935" s="3"/>
      <c r="F935" s="3"/>
      <c r="G935" s="3"/>
      <c r="H935" s="3"/>
      <c r="I935" s="460"/>
      <c r="J935" s="318"/>
      <c r="K935" s="460"/>
    </row>
    <row r="936" spans="1:11" ht="30" x14ac:dyDescent="0.25">
      <c r="A936" s="28"/>
      <c r="B936" s="77"/>
      <c r="C936" s="14" t="s">
        <v>2487</v>
      </c>
      <c r="D936" s="15" t="s">
        <v>28</v>
      </c>
      <c r="E936" s="15" t="s">
        <v>28</v>
      </c>
      <c r="F936" s="15" t="s">
        <v>13</v>
      </c>
      <c r="G936" s="15" t="s">
        <v>2454</v>
      </c>
      <c r="H936" s="9" t="s">
        <v>1786</v>
      </c>
      <c r="I936" s="460">
        <f>5/3/45</f>
        <v>3.7037037037037042E-2</v>
      </c>
      <c r="J936" s="318">
        <v>5</v>
      </c>
      <c r="K936" s="460">
        <f t="shared" ref="K936:K952" si="71">I936/J936</f>
        <v>7.4074074074074086E-3</v>
      </c>
    </row>
    <row r="937" spans="1:11" x14ac:dyDescent="0.25">
      <c r="A937" s="38">
        <v>2</v>
      </c>
      <c r="B937" s="75" t="s">
        <v>2466</v>
      </c>
      <c r="C937" s="27"/>
      <c r="D937" s="3"/>
      <c r="E937" s="3"/>
      <c r="F937" s="3"/>
      <c r="G937" s="3"/>
      <c r="H937" s="3"/>
      <c r="I937" s="460"/>
      <c r="J937" s="318"/>
      <c r="K937" s="460"/>
    </row>
    <row r="938" spans="1:11" ht="30" x14ac:dyDescent="0.25">
      <c r="A938" s="100"/>
      <c r="B938" s="77"/>
      <c r="C938" s="68" t="s">
        <v>2488</v>
      </c>
      <c r="D938" s="15" t="s">
        <v>28</v>
      </c>
      <c r="E938" s="15" t="s">
        <v>28</v>
      </c>
      <c r="F938" s="15" t="s">
        <v>13</v>
      </c>
      <c r="G938" s="15" t="s">
        <v>2433</v>
      </c>
      <c r="H938" s="9" t="s">
        <v>2419</v>
      </c>
      <c r="I938" s="460">
        <f t="shared" ref="I938" si="72">5/3/45</f>
        <v>3.7037037037037042E-2</v>
      </c>
      <c r="J938" s="318">
        <v>5</v>
      </c>
      <c r="K938" s="460">
        <f t="shared" si="71"/>
        <v>7.4074074074074086E-3</v>
      </c>
    </row>
    <row r="939" spans="1:11" x14ac:dyDescent="0.25">
      <c r="A939" s="38" t="s">
        <v>341</v>
      </c>
      <c r="B939" s="75" t="s">
        <v>1555</v>
      </c>
      <c r="C939" s="27"/>
      <c r="D939" s="3"/>
      <c r="E939" s="3"/>
      <c r="F939" s="3"/>
      <c r="G939" s="3"/>
      <c r="H939" s="3"/>
      <c r="I939" s="460"/>
      <c r="J939" s="318"/>
      <c r="K939" s="460"/>
    </row>
    <row r="940" spans="1:11" x14ac:dyDescent="0.25">
      <c r="A940" s="38">
        <v>1</v>
      </c>
      <c r="B940" s="80" t="s">
        <v>2489</v>
      </c>
      <c r="C940" s="33"/>
      <c r="D940" s="32"/>
      <c r="E940" s="32"/>
      <c r="F940" s="32"/>
      <c r="G940" s="32"/>
      <c r="H940" s="32"/>
      <c r="I940" s="460"/>
      <c r="J940" s="318"/>
      <c r="K940" s="460"/>
    </row>
    <row r="941" spans="1:11" ht="30" x14ac:dyDescent="0.25">
      <c r="A941" s="100"/>
      <c r="B941" s="77"/>
      <c r="C941" s="14" t="s">
        <v>2490</v>
      </c>
      <c r="D941" s="15" t="s">
        <v>28</v>
      </c>
      <c r="E941" s="9"/>
      <c r="F941" s="15" t="s">
        <v>13</v>
      </c>
      <c r="G941" s="15" t="s">
        <v>2491</v>
      </c>
      <c r="H941" s="9" t="s">
        <v>2419</v>
      </c>
      <c r="I941" s="460">
        <f>1/3/45</f>
        <v>7.4074074074074068E-3</v>
      </c>
      <c r="J941" s="318">
        <v>5</v>
      </c>
      <c r="K941" s="460">
        <f t="shared" si="71"/>
        <v>1.4814814814814814E-3</v>
      </c>
    </row>
    <row r="942" spans="1:11" x14ac:dyDescent="0.25">
      <c r="A942" s="38">
        <v>2</v>
      </c>
      <c r="B942" s="75" t="s">
        <v>2461</v>
      </c>
      <c r="C942" s="27"/>
      <c r="D942" s="3"/>
      <c r="E942" s="3"/>
      <c r="F942" s="3"/>
      <c r="G942" s="3"/>
      <c r="H942" s="3"/>
      <c r="I942" s="460"/>
      <c r="J942" s="318"/>
      <c r="K942" s="460"/>
    </row>
    <row r="943" spans="1:11" ht="30" x14ac:dyDescent="0.25">
      <c r="A943" s="100"/>
      <c r="B943" s="77"/>
      <c r="C943" s="14" t="s">
        <v>2492</v>
      </c>
      <c r="D943" s="15" t="s">
        <v>28</v>
      </c>
      <c r="E943" s="15"/>
      <c r="F943" s="15" t="s">
        <v>13</v>
      </c>
      <c r="G943" s="15" t="s">
        <v>19</v>
      </c>
      <c r="H943" s="9" t="s">
        <v>2419</v>
      </c>
      <c r="I943" s="460">
        <f t="shared" ref="I943:I952" si="73">1/3/45</f>
        <v>7.4074074074074068E-3</v>
      </c>
      <c r="J943" s="318">
        <v>5</v>
      </c>
      <c r="K943" s="460">
        <f t="shared" si="71"/>
        <v>1.4814814814814814E-3</v>
      </c>
    </row>
    <row r="944" spans="1:11" x14ac:dyDescent="0.25">
      <c r="A944" s="38">
        <v>3</v>
      </c>
      <c r="B944" s="75" t="s">
        <v>2493</v>
      </c>
      <c r="C944" s="27"/>
      <c r="D944" s="3"/>
      <c r="E944" s="3"/>
      <c r="F944" s="3"/>
      <c r="G944" s="3"/>
      <c r="H944" s="3"/>
      <c r="I944" s="460"/>
      <c r="J944" s="318"/>
      <c r="K944" s="460"/>
    </row>
    <row r="945" spans="1:11" ht="30" x14ac:dyDescent="0.25">
      <c r="A945" s="100"/>
      <c r="B945" s="77"/>
      <c r="C945" s="14" t="s">
        <v>2494</v>
      </c>
      <c r="D945" s="15" t="s">
        <v>28</v>
      </c>
      <c r="E945" s="15"/>
      <c r="F945" s="15" t="s">
        <v>13</v>
      </c>
      <c r="G945" s="15" t="s">
        <v>2491</v>
      </c>
      <c r="H945" s="9" t="s">
        <v>2425</v>
      </c>
      <c r="I945" s="460">
        <f t="shared" si="73"/>
        <v>7.4074074074074068E-3</v>
      </c>
      <c r="J945" s="318">
        <v>5</v>
      </c>
      <c r="K945" s="460">
        <f t="shared" si="71"/>
        <v>1.4814814814814814E-3</v>
      </c>
    </row>
    <row r="946" spans="1:11" x14ac:dyDescent="0.25">
      <c r="A946" s="38">
        <v>4</v>
      </c>
      <c r="B946" s="75" t="s">
        <v>2495</v>
      </c>
      <c r="C946" s="27"/>
      <c r="D946" s="3"/>
      <c r="E946" s="3"/>
      <c r="F946" s="3"/>
      <c r="G946" s="3"/>
      <c r="H946" s="3"/>
      <c r="I946" s="460"/>
      <c r="J946" s="318"/>
      <c r="K946" s="460"/>
    </row>
    <row r="947" spans="1:11" ht="30" x14ac:dyDescent="0.25">
      <c r="A947" s="50"/>
      <c r="B947" s="77"/>
      <c r="C947" s="24" t="s">
        <v>2496</v>
      </c>
      <c r="D947" s="9" t="s">
        <v>28</v>
      </c>
      <c r="E947" s="15"/>
      <c r="F947" s="9" t="s">
        <v>13</v>
      </c>
      <c r="G947" s="9" t="s">
        <v>19</v>
      </c>
      <c r="H947" s="9" t="s">
        <v>2425</v>
      </c>
      <c r="I947" s="460">
        <f t="shared" si="73"/>
        <v>7.4074074074074068E-3</v>
      </c>
      <c r="J947" s="318">
        <v>5</v>
      </c>
      <c r="K947" s="460">
        <f t="shared" si="71"/>
        <v>1.4814814814814814E-3</v>
      </c>
    </row>
    <row r="948" spans="1:11" x14ac:dyDescent="0.25">
      <c r="A948" s="96">
        <v>5</v>
      </c>
      <c r="B948" s="75" t="s">
        <v>2497</v>
      </c>
      <c r="C948" s="27"/>
      <c r="D948" s="3"/>
      <c r="E948" s="3"/>
      <c r="F948" s="3"/>
      <c r="G948" s="3"/>
      <c r="H948" s="3"/>
      <c r="I948" s="460"/>
      <c r="J948" s="318"/>
      <c r="K948" s="460"/>
    </row>
    <row r="949" spans="1:11" x14ac:dyDescent="0.25">
      <c r="A949" s="100"/>
      <c r="B949" s="77"/>
      <c r="C949" s="17" t="s">
        <v>2498</v>
      </c>
      <c r="D949" s="9" t="s">
        <v>28</v>
      </c>
      <c r="E949" s="15"/>
      <c r="F949" s="9" t="s">
        <v>13</v>
      </c>
      <c r="G949" s="9" t="s">
        <v>19</v>
      </c>
      <c r="H949" s="9"/>
      <c r="I949" s="460">
        <f t="shared" si="73"/>
        <v>7.4074074074074068E-3</v>
      </c>
      <c r="J949" s="318">
        <v>5</v>
      </c>
      <c r="K949" s="460">
        <f t="shared" si="71"/>
        <v>1.4814814814814814E-3</v>
      </c>
    </row>
    <row r="950" spans="1:11" x14ac:dyDescent="0.25">
      <c r="A950" s="96">
        <v>6</v>
      </c>
      <c r="B950" s="80" t="s">
        <v>2499</v>
      </c>
      <c r="C950" s="33"/>
      <c r="D950" s="32"/>
      <c r="E950" s="32"/>
      <c r="F950" s="32"/>
      <c r="G950" s="32"/>
      <c r="H950" s="32"/>
      <c r="I950" s="460"/>
      <c r="J950" s="318"/>
      <c r="K950" s="460"/>
    </row>
    <row r="951" spans="1:11" ht="30" x14ac:dyDescent="0.25">
      <c r="A951" s="94" t="s">
        <v>154</v>
      </c>
      <c r="B951" s="77"/>
      <c r="C951" s="14" t="s">
        <v>2500</v>
      </c>
      <c r="D951" s="15" t="s">
        <v>28</v>
      </c>
      <c r="E951" s="15"/>
      <c r="F951" s="15" t="s">
        <v>13</v>
      </c>
      <c r="G951" s="15" t="s">
        <v>2501</v>
      </c>
      <c r="H951" s="9" t="s">
        <v>2482</v>
      </c>
      <c r="I951" s="460">
        <f t="shared" si="73"/>
        <v>7.4074074074074068E-3</v>
      </c>
      <c r="J951" s="318">
        <v>5</v>
      </c>
      <c r="K951" s="460">
        <f t="shared" si="71"/>
        <v>1.4814814814814814E-3</v>
      </c>
    </row>
    <row r="952" spans="1:11" ht="30" x14ac:dyDescent="0.25">
      <c r="A952" s="94" t="s">
        <v>155</v>
      </c>
      <c r="B952" s="77"/>
      <c r="C952" s="24" t="s">
        <v>2502</v>
      </c>
      <c r="D952" s="9" t="s">
        <v>28</v>
      </c>
      <c r="E952" s="15"/>
      <c r="F952" s="9" t="s">
        <v>13</v>
      </c>
      <c r="G952" s="9" t="s">
        <v>2503</v>
      </c>
      <c r="H952" s="9" t="s">
        <v>2482</v>
      </c>
      <c r="I952" s="460">
        <f t="shared" si="73"/>
        <v>7.4074074074074068E-3</v>
      </c>
      <c r="J952" s="318">
        <v>5</v>
      </c>
      <c r="K952" s="460">
        <f t="shared" si="71"/>
        <v>1.4814814814814814E-3</v>
      </c>
    </row>
    <row r="954" spans="1:11" x14ac:dyDescent="0.25">
      <c r="A954" s="330" t="s">
        <v>2504</v>
      </c>
      <c r="B954" s="331"/>
      <c r="C954" s="332"/>
      <c r="D954" s="333"/>
      <c r="E954" s="333"/>
      <c r="F954" s="333"/>
      <c r="G954" s="333"/>
      <c r="H954" s="333"/>
      <c r="I954" s="462"/>
      <c r="J954" s="334"/>
      <c r="K954" s="462"/>
    </row>
    <row r="955" spans="1:11" x14ac:dyDescent="0.25">
      <c r="A955" s="37" t="s">
        <v>2505</v>
      </c>
    </row>
    <row r="956" spans="1:11" s="424" customFormat="1" ht="30" customHeight="1" x14ac:dyDescent="0.25">
      <c r="A956" s="487" t="s">
        <v>0</v>
      </c>
      <c r="B956" s="487" t="s">
        <v>20</v>
      </c>
      <c r="C956" s="487" t="s">
        <v>1</v>
      </c>
      <c r="D956" s="491" t="s">
        <v>2</v>
      </c>
      <c r="E956" s="492"/>
      <c r="F956" s="487" t="s">
        <v>37</v>
      </c>
      <c r="G956" s="487" t="s">
        <v>38</v>
      </c>
      <c r="H956" s="487" t="s">
        <v>3</v>
      </c>
      <c r="I956" s="489" t="s">
        <v>3193</v>
      </c>
      <c r="J956" s="487" t="s">
        <v>3189</v>
      </c>
      <c r="K956" s="489" t="s">
        <v>3190</v>
      </c>
    </row>
    <row r="957" spans="1:11" s="424" customFormat="1" ht="30" customHeight="1" x14ac:dyDescent="0.25">
      <c r="A957" s="488"/>
      <c r="B957" s="488"/>
      <c r="C957" s="488"/>
      <c r="D957" s="425" t="s">
        <v>39</v>
      </c>
      <c r="E957" s="425" t="s">
        <v>4</v>
      </c>
      <c r="F957" s="488"/>
      <c r="G957" s="488"/>
      <c r="H957" s="488"/>
      <c r="I957" s="490"/>
      <c r="J957" s="488"/>
      <c r="K957" s="490"/>
    </row>
    <row r="958" spans="1:11" x14ac:dyDescent="0.25">
      <c r="A958" s="96" t="s">
        <v>62</v>
      </c>
      <c r="B958" s="347" t="s">
        <v>470</v>
      </c>
      <c r="C958" s="8"/>
      <c r="D958" s="108"/>
      <c r="E958" s="108"/>
      <c r="F958" s="108"/>
      <c r="G958" s="108"/>
      <c r="H958" s="107"/>
      <c r="I958" s="460"/>
      <c r="J958" s="318"/>
      <c r="K958" s="460"/>
    </row>
    <row r="959" spans="1:11" x14ac:dyDescent="0.25">
      <c r="A959" s="21">
        <v>1</v>
      </c>
      <c r="B959" s="67"/>
      <c r="C959" s="16" t="s">
        <v>471</v>
      </c>
      <c r="D959" s="103" t="s">
        <v>28</v>
      </c>
      <c r="E959" s="113"/>
      <c r="F959" s="103" t="s">
        <v>13</v>
      </c>
      <c r="G959" s="103">
        <v>1</v>
      </c>
      <c r="H959" s="57"/>
      <c r="I959" s="460">
        <f>G959/9/45</f>
        <v>2.4691358024691358E-3</v>
      </c>
      <c r="J959" s="318">
        <v>5</v>
      </c>
      <c r="K959" s="460">
        <f t="shared" ref="K959:K1002" si="74">I959/J959</f>
        <v>4.9382716049382717E-4</v>
      </c>
    </row>
    <row r="960" spans="1:11" ht="30" x14ac:dyDescent="0.25">
      <c r="A960" s="21">
        <v>2</v>
      </c>
      <c r="B960" s="67"/>
      <c r="C960" s="16" t="s">
        <v>472</v>
      </c>
      <c r="D960" s="113"/>
      <c r="E960" s="103" t="s">
        <v>28</v>
      </c>
      <c r="F960" s="103" t="s">
        <v>13</v>
      </c>
      <c r="G960" s="103" t="s">
        <v>2506</v>
      </c>
      <c r="H960" s="57"/>
      <c r="I960" s="460">
        <f>45/9/45</f>
        <v>0.1111111111111111</v>
      </c>
      <c r="J960" s="318">
        <v>5</v>
      </c>
      <c r="K960" s="460">
        <f t="shared" si="74"/>
        <v>2.222222222222222E-2</v>
      </c>
    </row>
    <row r="961" spans="1:11" x14ac:dyDescent="0.25">
      <c r="A961" s="94">
        <v>3</v>
      </c>
      <c r="B961" s="77"/>
      <c r="C961" s="17" t="s">
        <v>1623</v>
      </c>
      <c r="D961" s="9" t="s">
        <v>28</v>
      </c>
      <c r="E961" s="9" t="s">
        <v>28</v>
      </c>
      <c r="F961" s="9" t="s">
        <v>13</v>
      </c>
      <c r="G961" s="9">
        <v>1</v>
      </c>
      <c r="H961" s="15"/>
      <c r="I961" s="460">
        <f>G961/9/45</f>
        <v>2.4691358024691358E-3</v>
      </c>
      <c r="J961" s="318">
        <v>5</v>
      </c>
      <c r="K961" s="460">
        <f t="shared" si="74"/>
        <v>4.9382716049382717E-4</v>
      </c>
    </row>
    <row r="962" spans="1:11" x14ac:dyDescent="0.25">
      <c r="A962" s="94">
        <v>4</v>
      </c>
      <c r="B962" s="77"/>
      <c r="C962" s="17" t="s">
        <v>475</v>
      </c>
      <c r="D962" s="9" t="s">
        <v>28</v>
      </c>
      <c r="E962" s="9" t="s">
        <v>28</v>
      </c>
      <c r="F962" s="9" t="s">
        <v>13</v>
      </c>
      <c r="G962" s="9">
        <v>1</v>
      </c>
      <c r="H962" s="15"/>
      <c r="I962" s="460">
        <f>G962/9/45</f>
        <v>2.4691358024691358E-3</v>
      </c>
      <c r="J962" s="318">
        <v>5</v>
      </c>
      <c r="K962" s="460">
        <f t="shared" si="74"/>
        <v>4.9382716049382717E-4</v>
      </c>
    </row>
    <row r="963" spans="1:11" ht="60" x14ac:dyDescent="0.25">
      <c r="A963" s="21">
        <v>5</v>
      </c>
      <c r="B963" s="67"/>
      <c r="C963" s="16" t="s">
        <v>476</v>
      </c>
      <c r="D963" s="103" t="s">
        <v>28</v>
      </c>
      <c r="E963" s="103" t="s">
        <v>28</v>
      </c>
      <c r="F963" s="103" t="s">
        <v>13</v>
      </c>
      <c r="G963" s="57"/>
      <c r="H963" s="103" t="s">
        <v>2507</v>
      </c>
      <c r="I963" s="460">
        <f>45/9/45</f>
        <v>0.1111111111111111</v>
      </c>
      <c r="J963" s="318">
        <v>5</v>
      </c>
      <c r="K963" s="460">
        <f t="shared" si="74"/>
        <v>2.222222222222222E-2</v>
      </c>
    </row>
    <row r="964" spans="1:11" x14ac:dyDescent="0.25">
      <c r="A964" s="94">
        <v>6</v>
      </c>
      <c r="B964" s="77"/>
      <c r="C964" s="24" t="s">
        <v>478</v>
      </c>
      <c r="D964" s="9" t="s">
        <v>28</v>
      </c>
      <c r="E964" s="9" t="s">
        <v>28</v>
      </c>
      <c r="F964" s="9" t="s">
        <v>479</v>
      </c>
      <c r="G964" s="9">
        <v>1</v>
      </c>
      <c r="H964" s="15"/>
      <c r="I964" s="460">
        <f>G964/9/45</f>
        <v>2.4691358024691358E-3</v>
      </c>
      <c r="J964" s="318">
        <v>5</v>
      </c>
      <c r="K964" s="460">
        <f t="shared" si="74"/>
        <v>4.9382716049382717E-4</v>
      </c>
    </row>
    <row r="965" spans="1:11" x14ac:dyDescent="0.25">
      <c r="A965" s="94">
        <v>7</v>
      </c>
      <c r="B965" s="77"/>
      <c r="C965" s="24" t="s">
        <v>1624</v>
      </c>
      <c r="D965" s="9" t="s">
        <v>28</v>
      </c>
      <c r="E965" s="32"/>
      <c r="F965" s="9" t="s">
        <v>65</v>
      </c>
      <c r="G965" s="9">
        <v>1</v>
      </c>
      <c r="H965" s="15"/>
      <c r="I965" s="460">
        <f t="shared" ref="I965:I971" si="75">G965/9/45</f>
        <v>2.4691358024691358E-3</v>
      </c>
      <c r="J965" s="318">
        <v>5</v>
      </c>
      <c r="K965" s="460">
        <f t="shared" si="74"/>
        <v>4.9382716049382717E-4</v>
      </c>
    </row>
    <row r="966" spans="1:11" x14ac:dyDescent="0.25">
      <c r="A966" s="94">
        <v>8</v>
      </c>
      <c r="B966" s="77"/>
      <c r="C966" s="24" t="s">
        <v>481</v>
      </c>
      <c r="D966" s="9" t="s">
        <v>28</v>
      </c>
      <c r="E966" s="9" t="s">
        <v>28</v>
      </c>
      <c r="F966" s="9" t="s">
        <v>34</v>
      </c>
      <c r="G966" s="9">
        <v>1</v>
      </c>
      <c r="H966" s="15"/>
      <c r="I966" s="460">
        <f t="shared" si="75"/>
        <v>2.4691358024691358E-3</v>
      </c>
      <c r="J966" s="318">
        <v>5</v>
      </c>
      <c r="K966" s="460">
        <f t="shared" si="74"/>
        <v>4.9382716049382717E-4</v>
      </c>
    </row>
    <row r="967" spans="1:11" x14ac:dyDescent="0.25">
      <c r="A967" s="21">
        <v>9</v>
      </c>
      <c r="B967" s="67"/>
      <c r="C967" s="16" t="s">
        <v>142</v>
      </c>
      <c r="D967" s="103" t="s">
        <v>28</v>
      </c>
      <c r="E967" s="103" t="s">
        <v>28</v>
      </c>
      <c r="F967" s="103" t="s">
        <v>34</v>
      </c>
      <c r="G967" s="103">
        <v>1</v>
      </c>
      <c r="H967" s="57"/>
      <c r="I967" s="460">
        <f t="shared" si="75"/>
        <v>2.4691358024691358E-3</v>
      </c>
      <c r="J967" s="318">
        <v>5</v>
      </c>
      <c r="K967" s="460">
        <f t="shared" si="74"/>
        <v>4.9382716049382717E-4</v>
      </c>
    </row>
    <row r="968" spans="1:11" x14ac:dyDescent="0.25">
      <c r="A968" s="21">
        <v>10</v>
      </c>
      <c r="B968" s="67"/>
      <c r="C968" s="16" t="s">
        <v>1625</v>
      </c>
      <c r="D968" s="103" t="s">
        <v>28</v>
      </c>
      <c r="E968" s="103" t="s">
        <v>28</v>
      </c>
      <c r="F968" s="57"/>
      <c r="G968" s="57"/>
      <c r="H968" s="57"/>
      <c r="I968" s="460">
        <f>2/9/45</f>
        <v>4.9382716049382715E-3</v>
      </c>
      <c r="J968" s="318">
        <v>5</v>
      </c>
      <c r="K968" s="460">
        <f t="shared" si="74"/>
        <v>9.8765432098765434E-4</v>
      </c>
    </row>
    <row r="969" spans="1:11" x14ac:dyDescent="0.25">
      <c r="A969" s="94">
        <v>11</v>
      </c>
      <c r="B969" s="77"/>
      <c r="C969" s="24" t="s">
        <v>483</v>
      </c>
      <c r="D969" s="9" t="s">
        <v>28</v>
      </c>
      <c r="E969" s="9"/>
      <c r="F969" s="9" t="s">
        <v>65</v>
      </c>
      <c r="G969" s="9">
        <v>1</v>
      </c>
      <c r="H969" s="15"/>
      <c r="I969" s="460">
        <f t="shared" si="75"/>
        <v>2.4691358024691358E-3</v>
      </c>
      <c r="J969" s="318">
        <v>5</v>
      </c>
      <c r="K969" s="460">
        <f t="shared" si="74"/>
        <v>4.9382716049382717E-4</v>
      </c>
    </row>
    <row r="970" spans="1:11" ht="30" x14ac:dyDescent="0.25">
      <c r="A970" s="94">
        <v>12</v>
      </c>
      <c r="B970" s="77"/>
      <c r="C970" s="24" t="s">
        <v>484</v>
      </c>
      <c r="D970" s="9" t="s">
        <v>28</v>
      </c>
      <c r="E970" s="9" t="s">
        <v>28</v>
      </c>
      <c r="F970" s="9" t="s">
        <v>13</v>
      </c>
      <c r="G970" s="9">
        <v>1</v>
      </c>
      <c r="H970" s="15"/>
      <c r="I970" s="460">
        <f t="shared" si="75"/>
        <v>2.4691358024691358E-3</v>
      </c>
      <c r="J970" s="318">
        <v>5</v>
      </c>
      <c r="K970" s="460">
        <f t="shared" si="74"/>
        <v>4.9382716049382717E-4</v>
      </c>
    </row>
    <row r="971" spans="1:11" x14ac:dyDescent="0.25">
      <c r="A971" s="94">
        <v>13</v>
      </c>
      <c r="B971" s="77"/>
      <c r="C971" s="24" t="s">
        <v>485</v>
      </c>
      <c r="D971" s="9" t="s">
        <v>28</v>
      </c>
      <c r="E971" s="9" t="s">
        <v>28</v>
      </c>
      <c r="F971" s="9" t="s">
        <v>65</v>
      </c>
      <c r="G971" s="9">
        <v>1</v>
      </c>
      <c r="H971" s="15"/>
      <c r="I971" s="460">
        <f t="shared" si="75"/>
        <v>2.4691358024691358E-3</v>
      </c>
      <c r="J971" s="318">
        <v>5</v>
      </c>
      <c r="K971" s="460">
        <f t="shared" si="74"/>
        <v>4.9382716049382717E-4</v>
      </c>
    </row>
    <row r="972" spans="1:11" x14ac:dyDescent="0.25">
      <c r="A972" s="38" t="s">
        <v>66</v>
      </c>
      <c r="B972" s="347" t="s">
        <v>2508</v>
      </c>
      <c r="C972" s="8"/>
      <c r="D972" s="108"/>
      <c r="E972" s="108"/>
      <c r="F972" s="108"/>
      <c r="G972" s="108"/>
      <c r="H972" s="107"/>
      <c r="I972" s="460"/>
      <c r="J972" s="318"/>
      <c r="K972" s="460"/>
    </row>
    <row r="973" spans="1:11" x14ac:dyDescent="0.25">
      <c r="A973" s="38" t="s">
        <v>40</v>
      </c>
      <c r="B973" s="347" t="s">
        <v>35</v>
      </c>
      <c r="C973" s="8"/>
      <c r="D973" s="108"/>
      <c r="E973" s="108"/>
      <c r="F973" s="108"/>
      <c r="G973" s="108"/>
      <c r="H973" s="107"/>
      <c r="I973" s="460"/>
      <c r="J973" s="318"/>
      <c r="K973" s="460"/>
    </row>
    <row r="974" spans="1:11" x14ac:dyDescent="0.25">
      <c r="A974" s="38">
        <v>1</v>
      </c>
      <c r="B974" s="347" t="s">
        <v>486</v>
      </c>
      <c r="C974" s="8"/>
      <c r="D974" s="108"/>
      <c r="E974" s="108"/>
      <c r="F974" s="108"/>
      <c r="G974" s="108"/>
      <c r="H974" s="107"/>
      <c r="I974" s="460"/>
      <c r="J974" s="318"/>
      <c r="K974" s="460"/>
    </row>
    <row r="975" spans="1:11" ht="30" x14ac:dyDescent="0.25">
      <c r="A975" s="94" t="s">
        <v>67</v>
      </c>
      <c r="B975" s="77"/>
      <c r="C975" s="24" t="s">
        <v>487</v>
      </c>
      <c r="D975" s="9" t="s">
        <v>28</v>
      </c>
      <c r="E975" s="9" t="s">
        <v>28</v>
      </c>
      <c r="F975" s="9" t="s">
        <v>13</v>
      </c>
      <c r="G975" s="9">
        <v>1</v>
      </c>
      <c r="H975" s="9" t="s">
        <v>1790</v>
      </c>
      <c r="I975" s="460">
        <f t="shared" ref="I975:I981" si="76">G975/9/45</f>
        <v>2.4691358024691358E-3</v>
      </c>
      <c r="J975" s="318">
        <v>5</v>
      </c>
      <c r="K975" s="460">
        <f t="shared" si="74"/>
        <v>4.9382716049382717E-4</v>
      </c>
    </row>
    <row r="976" spans="1:11" ht="30" x14ac:dyDescent="0.25">
      <c r="A976" s="94" t="s">
        <v>80</v>
      </c>
      <c r="B976" s="77"/>
      <c r="C976" s="17" t="s">
        <v>489</v>
      </c>
      <c r="D976" s="9" t="s">
        <v>28</v>
      </c>
      <c r="E976" s="9" t="s">
        <v>28</v>
      </c>
      <c r="F976" s="9" t="s">
        <v>13</v>
      </c>
      <c r="G976" s="9">
        <v>1</v>
      </c>
      <c r="H976" s="9" t="s">
        <v>1790</v>
      </c>
      <c r="I976" s="460">
        <f t="shared" si="76"/>
        <v>2.4691358024691358E-3</v>
      </c>
      <c r="J976" s="318">
        <v>5</v>
      </c>
      <c r="K976" s="460">
        <f t="shared" si="74"/>
        <v>4.9382716049382717E-4</v>
      </c>
    </row>
    <row r="977" spans="1:11" ht="30" x14ac:dyDescent="0.25">
      <c r="A977" s="94" t="s">
        <v>170</v>
      </c>
      <c r="B977" s="77"/>
      <c r="C977" s="17" t="s">
        <v>490</v>
      </c>
      <c r="D977" s="9" t="s">
        <v>28</v>
      </c>
      <c r="E977" s="9" t="s">
        <v>28</v>
      </c>
      <c r="F977" s="9" t="s">
        <v>13</v>
      </c>
      <c r="G977" s="9">
        <v>1</v>
      </c>
      <c r="H977" s="9" t="s">
        <v>1790</v>
      </c>
      <c r="I977" s="460">
        <f t="shared" si="76"/>
        <v>2.4691358024691358E-3</v>
      </c>
      <c r="J977" s="318">
        <v>5</v>
      </c>
      <c r="K977" s="460">
        <f t="shared" si="74"/>
        <v>4.9382716049382717E-4</v>
      </c>
    </row>
    <row r="978" spans="1:11" ht="30" x14ac:dyDescent="0.25">
      <c r="A978" s="94" t="s">
        <v>174</v>
      </c>
      <c r="B978" s="77"/>
      <c r="C978" s="17" t="s">
        <v>491</v>
      </c>
      <c r="D978" s="9" t="s">
        <v>28</v>
      </c>
      <c r="E978" s="9" t="s">
        <v>28</v>
      </c>
      <c r="F978" s="9" t="s">
        <v>13</v>
      </c>
      <c r="G978" s="9">
        <v>1</v>
      </c>
      <c r="H978" s="9" t="s">
        <v>1790</v>
      </c>
      <c r="I978" s="460">
        <f t="shared" si="76"/>
        <v>2.4691358024691358E-3</v>
      </c>
      <c r="J978" s="318">
        <v>5</v>
      </c>
      <c r="K978" s="460">
        <f t="shared" si="74"/>
        <v>4.9382716049382717E-4</v>
      </c>
    </row>
    <row r="979" spans="1:11" ht="30" x14ac:dyDescent="0.25">
      <c r="A979" s="94" t="s">
        <v>177</v>
      </c>
      <c r="B979" s="77"/>
      <c r="C979" s="17" t="s">
        <v>492</v>
      </c>
      <c r="D979" s="9" t="s">
        <v>28</v>
      </c>
      <c r="E979" s="9" t="s">
        <v>28</v>
      </c>
      <c r="F979" s="9" t="s">
        <v>13</v>
      </c>
      <c r="G979" s="9">
        <v>1</v>
      </c>
      <c r="H979" s="9" t="s">
        <v>2509</v>
      </c>
      <c r="I979" s="460">
        <f t="shared" si="76"/>
        <v>2.4691358024691358E-3</v>
      </c>
      <c r="J979" s="318">
        <v>5</v>
      </c>
      <c r="K979" s="460">
        <f t="shared" si="74"/>
        <v>4.9382716049382717E-4</v>
      </c>
    </row>
    <row r="980" spans="1:11" x14ac:dyDescent="0.25">
      <c r="A980" s="38">
        <v>2</v>
      </c>
      <c r="B980" s="347" t="s">
        <v>493</v>
      </c>
      <c r="C980" s="8"/>
      <c r="D980" s="108"/>
      <c r="E980" s="108"/>
      <c r="F980" s="108"/>
      <c r="G980" s="108"/>
      <c r="H980" s="107"/>
      <c r="I980" s="460"/>
      <c r="J980" s="318"/>
      <c r="K980" s="460"/>
    </row>
    <row r="981" spans="1:11" ht="30" x14ac:dyDescent="0.25">
      <c r="A981" s="100"/>
      <c r="B981" s="77"/>
      <c r="C981" s="24" t="s">
        <v>1632</v>
      </c>
      <c r="D981" s="9" t="s">
        <v>28</v>
      </c>
      <c r="E981" s="9" t="s">
        <v>28</v>
      </c>
      <c r="F981" s="9" t="s">
        <v>13</v>
      </c>
      <c r="G981" s="9">
        <v>1</v>
      </c>
      <c r="H981" s="9" t="s">
        <v>2510</v>
      </c>
      <c r="I981" s="460">
        <f t="shared" si="76"/>
        <v>2.4691358024691358E-3</v>
      </c>
      <c r="J981" s="318">
        <v>5</v>
      </c>
      <c r="K981" s="460">
        <f t="shared" si="74"/>
        <v>4.9382716049382717E-4</v>
      </c>
    </row>
    <row r="982" spans="1:11" x14ac:dyDescent="0.25">
      <c r="A982" s="38">
        <v>3</v>
      </c>
      <c r="B982" s="347" t="s">
        <v>495</v>
      </c>
      <c r="C982" s="8"/>
      <c r="D982" s="108"/>
      <c r="E982" s="108"/>
      <c r="F982" s="108"/>
      <c r="G982" s="108"/>
      <c r="H982" s="107"/>
      <c r="I982" s="460"/>
      <c r="J982" s="318"/>
      <c r="K982" s="460"/>
    </row>
    <row r="983" spans="1:11" ht="30" x14ac:dyDescent="0.25">
      <c r="A983" s="94" t="s">
        <v>103</v>
      </c>
      <c r="B983" s="77"/>
      <c r="C983" s="24" t="s">
        <v>2511</v>
      </c>
      <c r="D983" s="9" t="s">
        <v>28</v>
      </c>
      <c r="E983" s="9" t="s">
        <v>28</v>
      </c>
      <c r="F983" s="9" t="s">
        <v>13</v>
      </c>
      <c r="G983" s="9">
        <v>1</v>
      </c>
      <c r="H983" s="9" t="s">
        <v>2512</v>
      </c>
      <c r="I983" s="460">
        <f>G983/6/45</f>
        <v>3.7037037037037034E-3</v>
      </c>
      <c r="J983" s="318">
        <v>5</v>
      </c>
      <c r="K983" s="460">
        <f t="shared" si="74"/>
        <v>7.407407407407407E-4</v>
      </c>
    </row>
    <row r="984" spans="1:11" ht="30" x14ac:dyDescent="0.25">
      <c r="A984" s="94" t="s">
        <v>192</v>
      </c>
      <c r="B984" s="77"/>
      <c r="C984" s="24" t="s">
        <v>1628</v>
      </c>
      <c r="D984" s="9" t="s">
        <v>28</v>
      </c>
      <c r="E984" s="9" t="s">
        <v>28</v>
      </c>
      <c r="F984" s="9" t="s">
        <v>13</v>
      </c>
      <c r="G984" s="9">
        <v>1</v>
      </c>
      <c r="H984" s="9" t="s">
        <v>1798</v>
      </c>
      <c r="I984" s="460">
        <f>G984/3/45</f>
        <v>7.4074074074074068E-3</v>
      </c>
      <c r="J984" s="318">
        <v>5</v>
      </c>
      <c r="K984" s="460">
        <f t="shared" si="74"/>
        <v>1.4814814814814814E-3</v>
      </c>
    </row>
    <row r="985" spans="1:11" ht="30" x14ac:dyDescent="0.25">
      <c r="A985" s="94" t="s">
        <v>195</v>
      </c>
      <c r="B985" s="77"/>
      <c r="C985" s="24" t="s">
        <v>2513</v>
      </c>
      <c r="D985" s="9" t="s">
        <v>28</v>
      </c>
      <c r="E985" s="9" t="s">
        <v>28</v>
      </c>
      <c r="F985" s="9" t="s">
        <v>13</v>
      </c>
      <c r="G985" s="9">
        <v>1</v>
      </c>
      <c r="H985" s="9" t="s">
        <v>1798</v>
      </c>
      <c r="I985" s="460">
        <f t="shared" ref="I985:I986" si="77">G985/3/45</f>
        <v>7.4074074074074068E-3</v>
      </c>
      <c r="J985" s="318">
        <v>5</v>
      </c>
      <c r="K985" s="460">
        <f t="shared" si="74"/>
        <v>1.4814814814814814E-3</v>
      </c>
    </row>
    <row r="986" spans="1:11" ht="30" x14ac:dyDescent="0.25">
      <c r="A986" s="94" t="s">
        <v>265</v>
      </c>
      <c r="B986" s="77"/>
      <c r="C986" s="24" t="s">
        <v>2514</v>
      </c>
      <c r="D986" s="9" t="s">
        <v>28</v>
      </c>
      <c r="E986" s="9" t="s">
        <v>28</v>
      </c>
      <c r="F986" s="9" t="s">
        <v>13</v>
      </c>
      <c r="G986" s="9">
        <v>1</v>
      </c>
      <c r="H986" s="9" t="s">
        <v>1805</v>
      </c>
      <c r="I986" s="460">
        <f t="shared" si="77"/>
        <v>7.4074074074074068E-3</v>
      </c>
      <c r="J986" s="318">
        <v>5</v>
      </c>
      <c r="K986" s="460">
        <f t="shared" si="74"/>
        <v>1.4814814814814814E-3</v>
      </c>
    </row>
    <row r="987" spans="1:11" x14ac:dyDescent="0.25">
      <c r="A987" s="38">
        <v>4</v>
      </c>
      <c r="B987" s="347" t="s">
        <v>500</v>
      </c>
      <c r="C987" s="8"/>
      <c r="D987" s="108"/>
      <c r="E987" s="108"/>
      <c r="F987" s="108"/>
      <c r="G987" s="108"/>
      <c r="H987" s="107"/>
      <c r="I987" s="460"/>
      <c r="J987" s="318"/>
      <c r="K987" s="460"/>
    </row>
    <row r="988" spans="1:11" ht="30" x14ac:dyDescent="0.25">
      <c r="A988" s="94" t="s">
        <v>198</v>
      </c>
      <c r="B988" s="77"/>
      <c r="C988" s="24" t="s">
        <v>2515</v>
      </c>
      <c r="D988" s="9" t="s">
        <v>28</v>
      </c>
      <c r="E988" s="9" t="s">
        <v>28</v>
      </c>
      <c r="F988" s="9" t="s">
        <v>13</v>
      </c>
      <c r="G988" s="9">
        <v>1</v>
      </c>
      <c r="H988" s="9" t="s">
        <v>2512</v>
      </c>
      <c r="I988" s="460">
        <f>G988/6/45</f>
        <v>3.7037037037037034E-3</v>
      </c>
      <c r="J988" s="318">
        <v>5</v>
      </c>
      <c r="K988" s="460">
        <f t="shared" si="74"/>
        <v>7.407407407407407E-4</v>
      </c>
    </row>
    <row r="989" spans="1:11" ht="30" x14ac:dyDescent="0.25">
      <c r="A989" s="94" t="s">
        <v>201</v>
      </c>
      <c r="B989" s="77"/>
      <c r="C989" s="24" t="s">
        <v>2516</v>
      </c>
      <c r="D989" s="9" t="s">
        <v>28</v>
      </c>
      <c r="E989" s="9" t="s">
        <v>28</v>
      </c>
      <c r="F989" s="9" t="s">
        <v>13</v>
      </c>
      <c r="G989" s="9">
        <v>1</v>
      </c>
      <c r="H989" s="9" t="s">
        <v>1798</v>
      </c>
      <c r="I989" s="460">
        <f>G989/3/45</f>
        <v>7.4074074074074068E-3</v>
      </c>
      <c r="J989" s="318">
        <v>5</v>
      </c>
      <c r="K989" s="460">
        <f t="shared" si="74"/>
        <v>1.4814814814814814E-3</v>
      </c>
    </row>
    <row r="990" spans="1:11" ht="30" x14ac:dyDescent="0.25">
      <c r="A990" s="94" t="s">
        <v>204</v>
      </c>
      <c r="B990" s="77"/>
      <c r="C990" s="24" t="s">
        <v>1629</v>
      </c>
      <c r="D990" s="9" t="s">
        <v>28</v>
      </c>
      <c r="E990" s="9" t="s">
        <v>28</v>
      </c>
      <c r="F990" s="9" t="s">
        <v>13</v>
      </c>
      <c r="G990" s="9">
        <v>1</v>
      </c>
      <c r="H990" s="9" t="s">
        <v>1805</v>
      </c>
      <c r="I990" s="460">
        <f t="shared" ref="I990" si="78">G990/3/45</f>
        <v>7.4074074074074068E-3</v>
      </c>
      <c r="J990" s="318">
        <v>5</v>
      </c>
      <c r="K990" s="460">
        <f t="shared" si="74"/>
        <v>1.4814814814814814E-3</v>
      </c>
    </row>
    <row r="991" spans="1:11" x14ac:dyDescent="0.25">
      <c r="A991" s="38" t="s">
        <v>50</v>
      </c>
      <c r="B991" s="347" t="s">
        <v>24</v>
      </c>
      <c r="C991" s="8"/>
      <c r="D991" s="108"/>
      <c r="E991" s="108"/>
      <c r="F991" s="108"/>
      <c r="G991" s="108"/>
      <c r="H991" s="107"/>
      <c r="I991" s="460"/>
      <c r="J991" s="318"/>
      <c r="K991" s="460"/>
    </row>
    <row r="992" spans="1:11" x14ac:dyDescent="0.25">
      <c r="A992" s="50"/>
      <c r="B992" s="347" t="s">
        <v>1635</v>
      </c>
      <c r="C992" s="8"/>
      <c r="D992" s="108"/>
      <c r="E992" s="108"/>
      <c r="F992" s="108"/>
      <c r="G992" s="108"/>
      <c r="H992" s="107"/>
      <c r="I992" s="460"/>
      <c r="J992" s="318"/>
      <c r="K992" s="460"/>
    </row>
    <row r="993" spans="1:11" ht="30" x14ac:dyDescent="0.25">
      <c r="A993" s="21">
        <v>1</v>
      </c>
      <c r="B993" s="67"/>
      <c r="C993" s="16" t="s">
        <v>1636</v>
      </c>
      <c r="D993" s="103" t="s">
        <v>28</v>
      </c>
      <c r="E993" s="103" t="s">
        <v>28</v>
      </c>
      <c r="F993" s="103" t="s">
        <v>34</v>
      </c>
      <c r="G993" s="103">
        <v>1</v>
      </c>
      <c r="H993" s="103" t="s">
        <v>1805</v>
      </c>
      <c r="I993" s="460">
        <f>G993/3/45</f>
        <v>7.4074074074074068E-3</v>
      </c>
      <c r="J993" s="318">
        <v>5</v>
      </c>
      <c r="K993" s="460">
        <f t="shared" si="74"/>
        <v>1.4814814814814814E-3</v>
      </c>
    </row>
    <row r="994" spans="1:11" ht="30" x14ac:dyDescent="0.25">
      <c r="A994" s="21">
        <v>2</v>
      </c>
      <c r="B994" s="67"/>
      <c r="C994" s="17" t="s">
        <v>2821</v>
      </c>
      <c r="D994" s="103" t="s">
        <v>28</v>
      </c>
      <c r="E994" s="103" t="s">
        <v>28</v>
      </c>
      <c r="F994" s="103" t="s">
        <v>1639</v>
      </c>
      <c r="G994" s="103">
        <v>100</v>
      </c>
      <c r="H994" s="103" t="s">
        <v>1805</v>
      </c>
      <c r="I994" s="460">
        <f t="shared" ref="I994:I995" si="79">G994/3/45</f>
        <v>0.74074074074074081</v>
      </c>
      <c r="J994" s="318">
        <v>5</v>
      </c>
      <c r="K994" s="460">
        <f t="shared" si="74"/>
        <v>0.14814814814814817</v>
      </c>
    </row>
    <row r="995" spans="1:11" ht="30" x14ac:dyDescent="0.25">
      <c r="A995" s="94">
        <v>3</v>
      </c>
      <c r="B995" s="77"/>
      <c r="C995" s="17" t="s">
        <v>1640</v>
      </c>
      <c r="D995" s="9" t="s">
        <v>28</v>
      </c>
      <c r="E995" s="9" t="s">
        <v>28</v>
      </c>
      <c r="F995" s="9" t="s">
        <v>65</v>
      </c>
      <c r="G995" s="9">
        <v>100</v>
      </c>
      <c r="H995" s="9" t="s">
        <v>1805</v>
      </c>
      <c r="I995" s="460">
        <f t="shared" si="79"/>
        <v>0.74074074074074081</v>
      </c>
      <c r="J995" s="318">
        <v>5</v>
      </c>
      <c r="K995" s="460">
        <f t="shared" si="74"/>
        <v>0.14814814814814817</v>
      </c>
    </row>
    <row r="996" spans="1:11" x14ac:dyDescent="0.25">
      <c r="A996" s="38" t="s">
        <v>423</v>
      </c>
      <c r="B996" s="347" t="s">
        <v>2517</v>
      </c>
      <c r="C996" s="8"/>
      <c r="D996" s="108"/>
      <c r="E996" s="108"/>
      <c r="F996" s="108"/>
      <c r="G996" s="108"/>
      <c r="H996" s="107"/>
      <c r="I996" s="460"/>
      <c r="J996" s="318"/>
      <c r="K996" s="460"/>
    </row>
    <row r="997" spans="1:11" x14ac:dyDescent="0.25">
      <c r="A997" s="38" t="s">
        <v>40</v>
      </c>
      <c r="B997" s="347" t="s">
        <v>35</v>
      </c>
      <c r="C997" s="8"/>
      <c r="D997" s="108"/>
      <c r="E997" s="108"/>
      <c r="F997" s="108"/>
      <c r="G997" s="108"/>
      <c r="H997" s="107"/>
      <c r="I997" s="460"/>
      <c r="J997" s="318"/>
      <c r="K997" s="460"/>
    </row>
    <row r="998" spans="1:11" ht="30" x14ac:dyDescent="0.25">
      <c r="A998" s="94">
        <v>1</v>
      </c>
      <c r="B998" s="74" t="s">
        <v>2518</v>
      </c>
      <c r="C998" s="24" t="s">
        <v>2519</v>
      </c>
      <c r="D998" s="9" t="s">
        <v>28</v>
      </c>
      <c r="E998" s="9" t="s">
        <v>28</v>
      </c>
      <c r="F998" s="9" t="s">
        <v>13</v>
      </c>
      <c r="G998" s="9">
        <v>1</v>
      </c>
      <c r="H998" s="9" t="s">
        <v>1798</v>
      </c>
      <c r="I998" s="460">
        <f>G998/3/45</f>
        <v>7.4074074074074068E-3</v>
      </c>
      <c r="J998" s="318">
        <v>5</v>
      </c>
      <c r="K998" s="460">
        <f t="shared" si="74"/>
        <v>1.4814814814814814E-3</v>
      </c>
    </row>
    <row r="999" spans="1:11" ht="30" x14ac:dyDescent="0.25">
      <c r="A999" s="94">
        <v>2</v>
      </c>
      <c r="B999" s="74" t="s">
        <v>2520</v>
      </c>
      <c r="C999" s="17" t="s">
        <v>2521</v>
      </c>
      <c r="D999" s="9" t="s">
        <v>28</v>
      </c>
      <c r="E999" s="9" t="s">
        <v>28</v>
      </c>
      <c r="F999" s="9" t="s">
        <v>13</v>
      </c>
      <c r="G999" s="9">
        <v>1</v>
      </c>
      <c r="H999" s="9" t="s">
        <v>1805</v>
      </c>
      <c r="I999" s="460">
        <f t="shared" ref="I999:I1000" si="80">G999/3/45</f>
        <v>7.4074074074074068E-3</v>
      </c>
      <c r="J999" s="318">
        <v>5</v>
      </c>
      <c r="K999" s="460">
        <f t="shared" si="74"/>
        <v>1.4814814814814814E-3</v>
      </c>
    </row>
    <row r="1000" spans="1:11" ht="30" x14ac:dyDescent="0.25">
      <c r="A1000" s="21">
        <v>3</v>
      </c>
      <c r="B1000" s="73" t="s">
        <v>2522</v>
      </c>
      <c r="C1000" s="16" t="s">
        <v>2523</v>
      </c>
      <c r="D1000" s="103" t="s">
        <v>28</v>
      </c>
      <c r="E1000" s="103" t="s">
        <v>28</v>
      </c>
      <c r="F1000" s="103" t="s">
        <v>13</v>
      </c>
      <c r="G1000" s="103">
        <v>1</v>
      </c>
      <c r="H1000" s="103" t="s">
        <v>1786</v>
      </c>
      <c r="I1000" s="460">
        <f t="shared" si="80"/>
        <v>7.4074074074074068E-3</v>
      </c>
      <c r="J1000" s="318">
        <v>5</v>
      </c>
      <c r="K1000" s="460">
        <f t="shared" si="74"/>
        <v>1.4814814814814814E-3</v>
      </c>
    </row>
    <row r="1001" spans="1:11" x14ac:dyDescent="0.25">
      <c r="A1001" s="38" t="s">
        <v>50</v>
      </c>
      <c r="B1001" s="347" t="s">
        <v>24</v>
      </c>
      <c r="C1001" s="8"/>
      <c r="D1001" s="108"/>
      <c r="E1001" s="108"/>
      <c r="F1001" s="108"/>
      <c r="G1001" s="108"/>
      <c r="H1001" s="107"/>
      <c r="I1001" s="460"/>
      <c r="J1001" s="318"/>
      <c r="K1001" s="460"/>
    </row>
    <row r="1002" spans="1:11" ht="120" x14ac:dyDescent="0.25">
      <c r="A1002" s="28">
        <v>1</v>
      </c>
      <c r="B1002" s="74" t="s">
        <v>2522</v>
      </c>
      <c r="C1002" s="24" t="s">
        <v>2524</v>
      </c>
      <c r="D1002" s="9" t="s">
        <v>28</v>
      </c>
      <c r="E1002" s="9" t="s">
        <v>28</v>
      </c>
      <c r="F1002" s="9" t="s">
        <v>13</v>
      </c>
      <c r="G1002" s="9">
        <v>7</v>
      </c>
      <c r="H1002" s="9" t="s">
        <v>2525</v>
      </c>
      <c r="I1002" s="460">
        <f t="shared" ref="I1002" si="81">G1002/9/45</f>
        <v>1.7283950617283952E-2</v>
      </c>
      <c r="J1002" s="318">
        <v>5</v>
      </c>
      <c r="K1002" s="460">
        <f t="shared" si="74"/>
        <v>3.4567901234567903E-3</v>
      </c>
    </row>
    <row r="1004" spans="1:11" x14ac:dyDescent="0.25">
      <c r="A1004" s="330" t="s">
        <v>2526</v>
      </c>
      <c r="B1004" s="331"/>
      <c r="C1004" s="332"/>
      <c r="D1004" s="333"/>
      <c r="E1004" s="333"/>
      <c r="F1004" s="333"/>
      <c r="G1004" s="333"/>
      <c r="H1004" s="333"/>
      <c r="I1004" s="462"/>
      <c r="J1004" s="334"/>
      <c r="K1004" s="462"/>
    </row>
    <row r="1005" spans="1:11" s="424" customFormat="1" ht="30" customHeight="1" x14ac:dyDescent="0.25">
      <c r="A1005" s="487" t="s">
        <v>0</v>
      </c>
      <c r="B1005" s="487" t="s">
        <v>20</v>
      </c>
      <c r="C1005" s="487" t="s">
        <v>1</v>
      </c>
      <c r="D1005" s="491" t="s">
        <v>2</v>
      </c>
      <c r="E1005" s="492"/>
      <c r="F1005" s="487" t="s">
        <v>37</v>
      </c>
      <c r="G1005" s="487" t="s">
        <v>38</v>
      </c>
      <c r="H1005" s="487" t="s">
        <v>3</v>
      </c>
      <c r="I1005" s="489" t="s">
        <v>3193</v>
      </c>
      <c r="J1005" s="487" t="s">
        <v>3189</v>
      </c>
      <c r="K1005" s="489" t="s">
        <v>3190</v>
      </c>
    </row>
    <row r="1006" spans="1:11" s="424" customFormat="1" ht="30" customHeight="1" x14ac:dyDescent="0.25">
      <c r="A1006" s="488"/>
      <c r="B1006" s="488"/>
      <c r="C1006" s="488"/>
      <c r="D1006" s="425" t="s">
        <v>39</v>
      </c>
      <c r="E1006" s="425" t="s">
        <v>4</v>
      </c>
      <c r="F1006" s="488"/>
      <c r="G1006" s="488"/>
      <c r="H1006" s="488"/>
      <c r="I1006" s="490"/>
      <c r="J1006" s="488"/>
      <c r="K1006" s="490"/>
    </row>
    <row r="1007" spans="1:11" x14ac:dyDescent="0.25">
      <c r="A1007" s="21">
        <v>1</v>
      </c>
      <c r="B1007" s="70"/>
      <c r="C1007" s="16" t="s">
        <v>2527</v>
      </c>
      <c r="D1007" s="103" t="s">
        <v>28</v>
      </c>
      <c r="E1007" s="118" t="s">
        <v>28</v>
      </c>
      <c r="F1007" s="103" t="s">
        <v>13</v>
      </c>
      <c r="G1007" s="9" t="s">
        <v>449</v>
      </c>
      <c r="H1007" s="103"/>
      <c r="I1007" s="460">
        <f>1/9/45</f>
        <v>2.4691358024691358E-3</v>
      </c>
      <c r="J1007" s="318">
        <v>5</v>
      </c>
      <c r="K1007" s="460">
        <f t="shared" ref="K1007:K1030" si="82">I1007/J1007</f>
        <v>4.9382716049382717E-4</v>
      </c>
    </row>
    <row r="1008" spans="1:11" x14ac:dyDescent="0.25">
      <c r="A1008" s="21">
        <v>2</v>
      </c>
      <c r="B1008" s="70"/>
      <c r="C1008" s="16" t="s">
        <v>2528</v>
      </c>
      <c r="D1008" s="103" t="s">
        <v>28</v>
      </c>
      <c r="E1008" s="118" t="s">
        <v>28</v>
      </c>
      <c r="F1008" s="103" t="s">
        <v>65</v>
      </c>
      <c r="G1008" s="9" t="s">
        <v>2822</v>
      </c>
      <c r="H1008" s="103"/>
      <c r="I1008" s="460">
        <f t="shared" ref="I1008:I1021" si="83">1/9/45</f>
        <v>2.4691358024691358E-3</v>
      </c>
      <c r="J1008" s="318">
        <v>5</v>
      </c>
      <c r="K1008" s="460">
        <f t="shared" si="82"/>
        <v>4.9382716049382717E-4</v>
      </c>
    </row>
    <row r="1009" spans="1:11" x14ac:dyDescent="0.25">
      <c r="A1009" s="21">
        <v>3</v>
      </c>
      <c r="B1009" s="70"/>
      <c r="C1009" s="16" t="s">
        <v>627</v>
      </c>
      <c r="D1009" s="103" t="s">
        <v>28</v>
      </c>
      <c r="E1009" s="118" t="s">
        <v>28</v>
      </c>
      <c r="F1009" s="103" t="s">
        <v>13</v>
      </c>
      <c r="G1009" s="9" t="s">
        <v>2725</v>
      </c>
      <c r="H1009" s="103"/>
      <c r="I1009" s="460">
        <f>5/9/45</f>
        <v>1.234567901234568E-2</v>
      </c>
      <c r="J1009" s="318">
        <v>5</v>
      </c>
      <c r="K1009" s="460">
        <f t="shared" si="82"/>
        <v>2.4691358024691362E-3</v>
      </c>
    </row>
    <row r="1010" spans="1:11" x14ac:dyDescent="0.25">
      <c r="A1010" s="21">
        <v>4</v>
      </c>
      <c r="B1010" s="70"/>
      <c r="C1010" s="16" t="s">
        <v>628</v>
      </c>
      <c r="D1010" s="103" t="s">
        <v>28</v>
      </c>
      <c r="E1010" s="118" t="s">
        <v>28</v>
      </c>
      <c r="F1010" s="103" t="s">
        <v>65</v>
      </c>
      <c r="G1010" s="9" t="s">
        <v>2727</v>
      </c>
      <c r="H1010" s="103"/>
      <c r="I1010" s="460">
        <f t="shared" ref="I1010:I1011" si="84">5/9/45</f>
        <v>1.234567901234568E-2</v>
      </c>
      <c r="J1010" s="318">
        <v>5</v>
      </c>
      <c r="K1010" s="460">
        <f t="shared" si="82"/>
        <v>2.4691358024691362E-3</v>
      </c>
    </row>
    <row r="1011" spans="1:11" x14ac:dyDescent="0.25">
      <c r="A1011" s="21">
        <v>5</v>
      </c>
      <c r="B1011" s="70"/>
      <c r="C1011" s="16" t="s">
        <v>631</v>
      </c>
      <c r="D1011" s="103" t="s">
        <v>28</v>
      </c>
      <c r="E1011" s="118" t="s">
        <v>28</v>
      </c>
      <c r="F1011" s="103" t="s">
        <v>626</v>
      </c>
      <c r="G1011" s="9" t="s">
        <v>2728</v>
      </c>
      <c r="H1011" s="103"/>
      <c r="I1011" s="460">
        <f t="shared" si="84"/>
        <v>1.234567901234568E-2</v>
      </c>
      <c r="J1011" s="318">
        <v>5</v>
      </c>
      <c r="K1011" s="460">
        <f t="shared" si="82"/>
        <v>2.4691358024691362E-3</v>
      </c>
    </row>
    <row r="1012" spans="1:11" x14ac:dyDescent="0.25">
      <c r="A1012" s="21">
        <v>6</v>
      </c>
      <c r="B1012" s="70"/>
      <c r="C1012" s="16" t="s">
        <v>632</v>
      </c>
      <c r="D1012" s="103" t="s">
        <v>28</v>
      </c>
      <c r="E1012" s="118" t="s">
        <v>28</v>
      </c>
      <c r="F1012" s="103" t="s">
        <v>65</v>
      </c>
      <c r="G1012" s="9" t="s">
        <v>2729</v>
      </c>
      <c r="H1012" s="103"/>
      <c r="I1012" s="460">
        <f>3/9/45</f>
        <v>7.4074074074074068E-3</v>
      </c>
      <c r="J1012" s="318">
        <v>5</v>
      </c>
      <c r="K1012" s="460">
        <f t="shared" si="82"/>
        <v>1.4814814814814814E-3</v>
      </c>
    </row>
    <row r="1013" spans="1:11" x14ac:dyDescent="0.25">
      <c r="A1013" s="21">
        <v>7</v>
      </c>
      <c r="B1013" s="70"/>
      <c r="C1013" s="16" t="s">
        <v>2529</v>
      </c>
      <c r="D1013" s="103" t="s">
        <v>28</v>
      </c>
      <c r="E1013" s="118" t="s">
        <v>28</v>
      </c>
      <c r="F1013" s="103" t="s">
        <v>13</v>
      </c>
      <c r="G1013" s="9" t="s">
        <v>449</v>
      </c>
      <c r="H1013" s="103"/>
      <c r="I1013" s="460">
        <f t="shared" si="83"/>
        <v>2.4691358024691358E-3</v>
      </c>
      <c r="J1013" s="318">
        <v>5</v>
      </c>
      <c r="K1013" s="460">
        <f t="shared" si="82"/>
        <v>4.9382716049382717E-4</v>
      </c>
    </row>
    <row r="1014" spans="1:11" x14ac:dyDescent="0.25">
      <c r="A1014" s="38" t="s">
        <v>50</v>
      </c>
      <c r="B1014" s="347" t="s">
        <v>1705</v>
      </c>
      <c r="C1014" s="8"/>
      <c r="D1014" s="108"/>
      <c r="E1014" s="108"/>
      <c r="F1014" s="108"/>
      <c r="G1014" s="108"/>
      <c r="H1014" s="107"/>
      <c r="I1014" s="460"/>
      <c r="J1014" s="318"/>
      <c r="K1014" s="460"/>
    </row>
    <row r="1015" spans="1:11" x14ac:dyDescent="0.25">
      <c r="A1015" s="21">
        <v>1</v>
      </c>
      <c r="B1015" s="70"/>
      <c r="C1015" s="16" t="s">
        <v>2530</v>
      </c>
      <c r="D1015" s="118" t="s">
        <v>28</v>
      </c>
      <c r="E1015" s="103" t="s">
        <v>28</v>
      </c>
      <c r="F1015" s="103" t="s">
        <v>65</v>
      </c>
      <c r="G1015" s="9" t="s">
        <v>2689</v>
      </c>
      <c r="H1015" s="103"/>
      <c r="I1015" s="460">
        <f>10/9/45</f>
        <v>2.469135802469136E-2</v>
      </c>
      <c r="J1015" s="318">
        <v>5</v>
      </c>
      <c r="K1015" s="460">
        <f t="shared" si="82"/>
        <v>4.9382716049382724E-3</v>
      </c>
    </row>
    <row r="1016" spans="1:11" x14ac:dyDescent="0.25">
      <c r="A1016" s="21">
        <v>2</v>
      </c>
      <c r="B1016" s="70"/>
      <c r="C1016" s="16" t="s">
        <v>2531</v>
      </c>
      <c r="D1016" s="118" t="s">
        <v>28</v>
      </c>
      <c r="E1016" s="103" t="s">
        <v>28</v>
      </c>
      <c r="F1016" s="103" t="s">
        <v>65</v>
      </c>
      <c r="G1016" s="9" t="s">
        <v>2822</v>
      </c>
      <c r="H1016" s="103"/>
      <c r="I1016" s="460">
        <f t="shared" si="83"/>
        <v>2.4691358024691358E-3</v>
      </c>
      <c r="J1016" s="318">
        <v>5</v>
      </c>
      <c r="K1016" s="460">
        <f t="shared" si="82"/>
        <v>4.9382716049382717E-4</v>
      </c>
    </row>
    <row r="1017" spans="1:11" x14ac:dyDescent="0.25">
      <c r="A1017" s="21">
        <v>3</v>
      </c>
      <c r="B1017" s="70"/>
      <c r="C1017" s="16" t="s">
        <v>2532</v>
      </c>
      <c r="D1017" s="118" t="s">
        <v>28</v>
      </c>
      <c r="E1017" s="103" t="s">
        <v>28</v>
      </c>
      <c r="F1017" s="103" t="s">
        <v>65</v>
      </c>
      <c r="G1017" s="9" t="s">
        <v>2822</v>
      </c>
      <c r="H1017" s="103"/>
      <c r="I1017" s="460">
        <f t="shared" si="83"/>
        <v>2.4691358024691358E-3</v>
      </c>
      <c r="J1017" s="318">
        <v>5</v>
      </c>
      <c r="K1017" s="460">
        <f t="shared" si="82"/>
        <v>4.9382716049382717E-4</v>
      </c>
    </row>
    <row r="1018" spans="1:11" x14ac:dyDescent="0.25">
      <c r="A1018" s="21">
        <v>4</v>
      </c>
      <c r="B1018" s="70"/>
      <c r="C1018" s="16" t="s">
        <v>2533</v>
      </c>
      <c r="D1018" s="118" t="s">
        <v>28</v>
      </c>
      <c r="E1018" s="103" t="s">
        <v>28</v>
      </c>
      <c r="F1018" s="103" t="s">
        <v>65</v>
      </c>
      <c r="G1018" s="9" t="s">
        <v>2822</v>
      </c>
      <c r="H1018" s="103"/>
      <c r="I1018" s="460">
        <f t="shared" si="83"/>
        <v>2.4691358024691358E-3</v>
      </c>
      <c r="J1018" s="318">
        <v>5</v>
      </c>
      <c r="K1018" s="460">
        <f t="shared" si="82"/>
        <v>4.9382716049382717E-4</v>
      </c>
    </row>
    <row r="1019" spans="1:11" x14ac:dyDescent="0.25">
      <c r="A1019" s="21">
        <v>5</v>
      </c>
      <c r="B1019" s="70"/>
      <c r="C1019" s="16" t="s">
        <v>2534</v>
      </c>
      <c r="D1019" s="118" t="s">
        <v>28</v>
      </c>
      <c r="E1019" s="103" t="s">
        <v>28</v>
      </c>
      <c r="F1019" s="103" t="s">
        <v>65</v>
      </c>
      <c r="G1019" s="9" t="s">
        <v>2822</v>
      </c>
      <c r="H1019" s="103"/>
      <c r="I1019" s="460">
        <f t="shared" si="83"/>
        <v>2.4691358024691358E-3</v>
      </c>
      <c r="J1019" s="318">
        <v>5</v>
      </c>
      <c r="K1019" s="460">
        <f t="shared" si="82"/>
        <v>4.9382716049382717E-4</v>
      </c>
    </row>
    <row r="1020" spans="1:11" x14ac:dyDescent="0.25">
      <c r="A1020" s="21">
        <v>6</v>
      </c>
      <c r="B1020" s="70"/>
      <c r="C1020" s="16" t="s">
        <v>2535</v>
      </c>
      <c r="D1020" s="118" t="s">
        <v>28</v>
      </c>
      <c r="E1020" s="103" t="s">
        <v>28</v>
      </c>
      <c r="F1020" s="103" t="s">
        <v>65</v>
      </c>
      <c r="G1020" s="9" t="s">
        <v>2822</v>
      </c>
      <c r="H1020" s="103"/>
      <c r="I1020" s="460">
        <f t="shared" si="83"/>
        <v>2.4691358024691358E-3</v>
      </c>
      <c r="J1020" s="318">
        <v>5</v>
      </c>
      <c r="K1020" s="460">
        <f t="shared" si="82"/>
        <v>4.9382716049382717E-4</v>
      </c>
    </row>
    <row r="1021" spans="1:11" x14ac:dyDescent="0.25">
      <c r="A1021" s="21">
        <v>7</v>
      </c>
      <c r="B1021" s="70"/>
      <c r="C1021" s="16" t="s">
        <v>2536</v>
      </c>
      <c r="D1021" s="118" t="s">
        <v>28</v>
      </c>
      <c r="E1021" s="103" t="s">
        <v>28</v>
      </c>
      <c r="F1021" s="103" t="s">
        <v>65</v>
      </c>
      <c r="G1021" s="9" t="s">
        <v>2822</v>
      </c>
      <c r="H1021" s="103"/>
      <c r="I1021" s="460">
        <f t="shared" si="83"/>
        <v>2.4691358024691358E-3</v>
      </c>
      <c r="J1021" s="318">
        <v>5</v>
      </c>
      <c r="K1021" s="460">
        <f t="shared" si="82"/>
        <v>4.9382716049382717E-4</v>
      </c>
    </row>
    <row r="1022" spans="1:11" x14ac:dyDescent="0.25">
      <c r="A1022" s="21">
        <v>8</v>
      </c>
      <c r="B1022" s="70"/>
      <c r="C1022" s="16" t="s">
        <v>634</v>
      </c>
      <c r="D1022" s="118" t="s">
        <v>28</v>
      </c>
      <c r="E1022" s="103" t="s">
        <v>28</v>
      </c>
      <c r="F1022" s="103" t="s">
        <v>65</v>
      </c>
      <c r="G1022" s="9" t="s">
        <v>2727</v>
      </c>
      <c r="H1022" s="103"/>
      <c r="I1022" s="460">
        <f>5/9/45</f>
        <v>1.234567901234568E-2</v>
      </c>
      <c r="J1022" s="318">
        <v>5</v>
      </c>
      <c r="K1022" s="460">
        <f t="shared" si="82"/>
        <v>2.4691358024691362E-3</v>
      </c>
    </row>
    <row r="1023" spans="1:11" x14ac:dyDescent="0.25">
      <c r="A1023" s="21">
        <v>9</v>
      </c>
      <c r="B1023" s="70"/>
      <c r="C1023" s="16" t="s">
        <v>635</v>
      </c>
      <c r="D1023" s="118" t="s">
        <v>28</v>
      </c>
      <c r="E1023" s="103" t="s">
        <v>28</v>
      </c>
      <c r="F1023" s="103" t="s">
        <v>65</v>
      </c>
      <c r="G1023" s="9" t="s">
        <v>2694</v>
      </c>
      <c r="H1023" s="103"/>
      <c r="I1023" s="460">
        <f>20/9/45</f>
        <v>4.938271604938272E-2</v>
      </c>
      <c r="J1023" s="318">
        <v>5</v>
      </c>
      <c r="K1023" s="460">
        <f t="shared" si="82"/>
        <v>9.8765432098765447E-3</v>
      </c>
    </row>
    <row r="1024" spans="1:11" x14ac:dyDescent="0.25">
      <c r="A1024" s="21">
        <v>10</v>
      </c>
      <c r="B1024" s="70"/>
      <c r="C1024" s="16" t="s">
        <v>2537</v>
      </c>
      <c r="D1024" s="118" t="s">
        <v>28</v>
      </c>
      <c r="E1024" s="103" t="s">
        <v>28</v>
      </c>
      <c r="F1024" s="103" t="s">
        <v>65</v>
      </c>
      <c r="G1024" s="9" t="s">
        <v>2823</v>
      </c>
      <c r="H1024" s="103"/>
      <c r="I1024" s="460">
        <f>2/9/45</f>
        <v>4.9382716049382715E-3</v>
      </c>
      <c r="J1024" s="318">
        <v>5</v>
      </c>
      <c r="K1024" s="460">
        <f t="shared" si="82"/>
        <v>9.8765432098765434E-4</v>
      </c>
    </row>
    <row r="1025" spans="1:11" x14ac:dyDescent="0.25">
      <c r="A1025" s="21">
        <v>11</v>
      </c>
      <c r="B1025" s="70"/>
      <c r="C1025" s="16" t="s">
        <v>636</v>
      </c>
      <c r="D1025" s="118" t="s">
        <v>28</v>
      </c>
      <c r="E1025" s="103" t="s">
        <v>28</v>
      </c>
      <c r="F1025" s="103" t="s">
        <v>65</v>
      </c>
      <c r="G1025" s="9" t="s">
        <v>2822</v>
      </c>
      <c r="H1025" s="103"/>
      <c r="I1025" s="460">
        <f>1/9/45</f>
        <v>2.4691358024691358E-3</v>
      </c>
      <c r="J1025" s="318">
        <v>5</v>
      </c>
      <c r="K1025" s="460">
        <f t="shared" si="82"/>
        <v>4.9382716049382717E-4</v>
      </c>
    </row>
    <row r="1026" spans="1:11" x14ac:dyDescent="0.25">
      <c r="A1026" s="21">
        <v>12</v>
      </c>
      <c r="B1026" s="70"/>
      <c r="C1026" s="16" t="s">
        <v>1706</v>
      </c>
      <c r="D1026" s="118" t="s">
        <v>28</v>
      </c>
      <c r="E1026" s="103" t="s">
        <v>28</v>
      </c>
      <c r="F1026" s="103" t="s">
        <v>639</v>
      </c>
      <c r="G1026" s="9" t="s">
        <v>2731</v>
      </c>
      <c r="H1026" s="103"/>
      <c r="I1026" s="460">
        <f>5/9/45</f>
        <v>1.234567901234568E-2</v>
      </c>
      <c r="J1026" s="318">
        <v>5</v>
      </c>
      <c r="K1026" s="460">
        <f t="shared" si="82"/>
        <v>2.4691358024691362E-3</v>
      </c>
    </row>
    <row r="1027" spans="1:11" x14ac:dyDescent="0.25">
      <c r="A1027" s="21">
        <v>13</v>
      </c>
      <c r="B1027" s="70"/>
      <c r="C1027" s="16" t="s">
        <v>2538</v>
      </c>
      <c r="D1027" s="118" t="s">
        <v>28</v>
      </c>
      <c r="E1027" s="103" t="s">
        <v>28</v>
      </c>
      <c r="F1027" s="103" t="s">
        <v>639</v>
      </c>
      <c r="G1027" s="9" t="s">
        <v>2824</v>
      </c>
      <c r="H1027" s="103"/>
      <c r="I1027" s="460">
        <f>3/9/45</f>
        <v>7.4074074074074068E-3</v>
      </c>
      <c r="J1027" s="318">
        <v>5</v>
      </c>
      <c r="K1027" s="460">
        <f t="shared" si="82"/>
        <v>1.4814814814814814E-3</v>
      </c>
    </row>
    <row r="1028" spans="1:11" ht="30" x14ac:dyDescent="0.25">
      <c r="A1028" s="21">
        <v>14</v>
      </c>
      <c r="B1028" s="70"/>
      <c r="C1028" s="16" t="s">
        <v>2539</v>
      </c>
      <c r="D1028" s="118" t="s">
        <v>28</v>
      </c>
      <c r="E1028" s="103"/>
      <c r="F1028" s="103" t="s">
        <v>639</v>
      </c>
      <c r="G1028" s="9" t="s">
        <v>2732</v>
      </c>
      <c r="H1028" s="103"/>
      <c r="I1028" s="460">
        <f t="shared" ref="I1028:I1030" si="85">1/9/45</f>
        <v>2.4691358024691358E-3</v>
      </c>
      <c r="J1028" s="318">
        <v>5</v>
      </c>
      <c r="K1028" s="460">
        <f t="shared" si="82"/>
        <v>4.9382716049382717E-4</v>
      </c>
    </row>
    <row r="1029" spans="1:11" x14ac:dyDescent="0.25">
      <c r="A1029" s="38" t="s">
        <v>132</v>
      </c>
      <c r="B1029" s="347" t="s">
        <v>640</v>
      </c>
      <c r="C1029" s="8"/>
      <c r="D1029" s="108"/>
      <c r="E1029" s="108"/>
      <c r="F1029" s="108"/>
      <c r="G1029" s="108"/>
      <c r="H1029" s="107"/>
      <c r="I1029" s="460"/>
      <c r="J1029" s="318"/>
      <c r="K1029" s="460"/>
    </row>
    <row r="1030" spans="1:11" x14ac:dyDescent="0.25">
      <c r="A1030" s="28">
        <v>1</v>
      </c>
      <c r="B1030" s="72"/>
      <c r="C1030" s="24" t="s">
        <v>144</v>
      </c>
      <c r="D1030" s="9" t="s">
        <v>28</v>
      </c>
      <c r="E1030" s="9" t="s">
        <v>28</v>
      </c>
      <c r="F1030" s="9" t="s">
        <v>13</v>
      </c>
      <c r="G1030" s="9" t="s">
        <v>449</v>
      </c>
      <c r="H1030" s="9"/>
      <c r="I1030" s="460">
        <f t="shared" si="85"/>
        <v>2.4691358024691358E-3</v>
      </c>
      <c r="J1030" s="318">
        <v>5</v>
      </c>
      <c r="K1030" s="460">
        <f t="shared" si="82"/>
        <v>4.9382716049382717E-4</v>
      </c>
    </row>
    <row r="1031" spans="1:11" x14ac:dyDescent="0.25">
      <c r="A1031" s="25"/>
    </row>
    <row r="1032" spans="1:11" x14ac:dyDescent="0.25">
      <c r="A1032" s="330" t="s">
        <v>2540</v>
      </c>
      <c r="B1032" s="331"/>
      <c r="C1032" s="332"/>
      <c r="D1032" s="333"/>
      <c r="E1032" s="333"/>
      <c r="F1032" s="333"/>
      <c r="G1032" s="333"/>
      <c r="H1032" s="333"/>
      <c r="I1032" s="462"/>
      <c r="J1032" s="334"/>
      <c r="K1032" s="462"/>
    </row>
    <row r="1033" spans="1:11" x14ac:dyDescent="0.25">
      <c r="A1033" s="37" t="s">
        <v>2022</v>
      </c>
    </row>
    <row r="1034" spans="1:11" s="424" customFormat="1" ht="30" customHeight="1" x14ac:dyDescent="0.25">
      <c r="A1034" s="487" t="s">
        <v>0</v>
      </c>
      <c r="B1034" s="487" t="s">
        <v>20</v>
      </c>
      <c r="C1034" s="487" t="s">
        <v>1</v>
      </c>
      <c r="D1034" s="491" t="s">
        <v>2</v>
      </c>
      <c r="E1034" s="492"/>
      <c r="F1034" s="487" t="s">
        <v>37</v>
      </c>
      <c r="G1034" s="487" t="s">
        <v>38</v>
      </c>
      <c r="H1034" s="487" t="s">
        <v>3</v>
      </c>
      <c r="I1034" s="489" t="s">
        <v>3193</v>
      </c>
      <c r="J1034" s="487" t="s">
        <v>3189</v>
      </c>
      <c r="K1034" s="489" t="s">
        <v>3190</v>
      </c>
    </row>
    <row r="1035" spans="1:11" s="424" customFormat="1" ht="30" customHeight="1" x14ac:dyDescent="0.25">
      <c r="A1035" s="488"/>
      <c r="B1035" s="488"/>
      <c r="C1035" s="488"/>
      <c r="D1035" s="425" t="s">
        <v>39</v>
      </c>
      <c r="E1035" s="425" t="s">
        <v>4</v>
      </c>
      <c r="F1035" s="488"/>
      <c r="G1035" s="488"/>
      <c r="H1035" s="488"/>
      <c r="I1035" s="490"/>
      <c r="J1035" s="488"/>
      <c r="K1035" s="490"/>
    </row>
    <row r="1036" spans="1:11" x14ac:dyDescent="0.25">
      <c r="A1036" s="7" t="s">
        <v>2541</v>
      </c>
      <c r="B1036" s="348"/>
      <c r="C1036" s="8"/>
      <c r="D1036" s="108"/>
      <c r="E1036" s="108"/>
      <c r="F1036" s="108"/>
      <c r="G1036" s="108"/>
      <c r="H1036" s="107"/>
      <c r="I1036" s="460"/>
      <c r="J1036" s="318"/>
      <c r="K1036" s="460"/>
    </row>
    <row r="1037" spans="1:11" ht="30" x14ac:dyDescent="0.25">
      <c r="A1037" s="94" t="s">
        <v>67</v>
      </c>
      <c r="B1037" s="74" t="s">
        <v>1707</v>
      </c>
      <c r="C1037" s="24" t="s">
        <v>2542</v>
      </c>
      <c r="D1037" s="9" t="s">
        <v>28</v>
      </c>
      <c r="E1037" s="9"/>
      <c r="F1037" s="9" t="s">
        <v>13</v>
      </c>
      <c r="G1037" s="9">
        <v>1</v>
      </c>
      <c r="H1037" s="9" t="s">
        <v>1790</v>
      </c>
      <c r="I1037" s="460">
        <f>G1037/9/45</f>
        <v>2.4691358024691358E-3</v>
      </c>
      <c r="J1037" s="318">
        <v>5</v>
      </c>
      <c r="K1037" s="460">
        <f t="shared" ref="K1037:K1100" si="86">I1037/J1037</f>
        <v>4.9382716049382717E-4</v>
      </c>
    </row>
    <row r="1038" spans="1:11" ht="30" x14ac:dyDescent="0.25">
      <c r="A1038" s="21" t="s">
        <v>80</v>
      </c>
      <c r="B1038" s="70"/>
      <c r="C1038" s="16" t="s">
        <v>142</v>
      </c>
      <c r="D1038" s="103" t="s">
        <v>28</v>
      </c>
      <c r="E1038" s="103"/>
      <c r="F1038" s="103" t="s">
        <v>13</v>
      </c>
      <c r="G1038" s="103">
        <v>1</v>
      </c>
      <c r="H1038" s="103" t="s">
        <v>1790</v>
      </c>
      <c r="I1038" s="460">
        <f t="shared" ref="I1038:I1044" si="87">G1038/9/45</f>
        <v>2.4691358024691358E-3</v>
      </c>
      <c r="J1038" s="318">
        <v>5</v>
      </c>
      <c r="K1038" s="460">
        <f t="shared" si="86"/>
        <v>4.9382716049382717E-4</v>
      </c>
    </row>
    <row r="1039" spans="1:11" ht="30" x14ac:dyDescent="0.25">
      <c r="A1039" s="94" t="s">
        <v>174</v>
      </c>
      <c r="B1039" s="72"/>
      <c r="C1039" s="24" t="s">
        <v>1709</v>
      </c>
      <c r="D1039" s="9"/>
      <c r="E1039" s="9" t="s">
        <v>28</v>
      </c>
      <c r="F1039" s="9" t="s">
        <v>13</v>
      </c>
      <c r="G1039" s="9">
        <v>2</v>
      </c>
      <c r="H1039" s="9" t="s">
        <v>1790</v>
      </c>
      <c r="I1039" s="460">
        <f t="shared" si="87"/>
        <v>4.9382716049382715E-3</v>
      </c>
      <c r="J1039" s="318">
        <v>5</v>
      </c>
      <c r="K1039" s="460">
        <f t="shared" si="86"/>
        <v>9.8765432098765434E-4</v>
      </c>
    </row>
    <row r="1040" spans="1:11" ht="30" x14ac:dyDescent="0.25">
      <c r="A1040" s="21" t="s">
        <v>177</v>
      </c>
      <c r="B1040" s="70"/>
      <c r="C1040" s="16" t="s">
        <v>2543</v>
      </c>
      <c r="D1040" s="103" t="s">
        <v>28</v>
      </c>
      <c r="E1040" s="103" t="s">
        <v>28</v>
      </c>
      <c r="F1040" s="103" t="s">
        <v>65</v>
      </c>
      <c r="G1040" s="103">
        <v>2</v>
      </c>
      <c r="H1040" s="103" t="s">
        <v>1790</v>
      </c>
      <c r="I1040" s="460">
        <f t="shared" si="87"/>
        <v>4.9382716049382715E-3</v>
      </c>
      <c r="J1040" s="318">
        <v>5</v>
      </c>
      <c r="K1040" s="460">
        <f t="shared" si="86"/>
        <v>9.8765432098765434E-4</v>
      </c>
    </row>
    <row r="1041" spans="1:11" ht="30" x14ac:dyDescent="0.25">
      <c r="A1041" s="21" t="s">
        <v>570</v>
      </c>
      <c r="B1041" s="70"/>
      <c r="C1041" s="16" t="s">
        <v>1712</v>
      </c>
      <c r="D1041" s="103"/>
      <c r="E1041" s="103" t="s">
        <v>28</v>
      </c>
      <c r="F1041" s="103" t="s">
        <v>13</v>
      </c>
      <c r="G1041" s="103" t="s">
        <v>2544</v>
      </c>
      <c r="H1041" s="103" t="s">
        <v>1790</v>
      </c>
      <c r="I1041" s="460">
        <f>23/9/45</f>
        <v>5.6790123456790118E-2</v>
      </c>
      <c r="J1041" s="318">
        <v>5</v>
      </c>
      <c r="K1041" s="460">
        <f t="shared" si="86"/>
        <v>1.1358024691358024E-2</v>
      </c>
    </row>
    <row r="1042" spans="1:11" ht="30" x14ac:dyDescent="0.25">
      <c r="A1042" s="21" t="s">
        <v>573</v>
      </c>
      <c r="B1042" s="70"/>
      <c r="C1042" s="16" t="s">
        <v>1714</v>
      </c>
      <c r="D1042" s="103"/>
      <c r="E1042" s="103" t="s">
        <v>28</v>
      </c>
      <c r="F1042" s="103" t="s">
        <v>13</v>
      </c>
      <c r="G1042" s="103">
        <v>1</v>
      </c>
      <c r="H1042" s="103" t="s">
        <v>1790</v>
      </c>
      <c r="I1042" s="460">
        <f t="shared" si="87"/>
        <v>2.4691358024691358E-3</v>
      </c>
      <c r="J1042" s="318">
        <v>5</v>
      </c>
      <c r="K1042" s="460">
        <f t="shared" si="86"/>
        <v>4.9382716049382717E-4</v>
      </c>
    </row>
    <row r="1043" spans="1:11" ht="30" x14ac:dyDescent="0.25">
      <c r="A1043" s="94" t="s">
        <v>577</v>
      </c>
      <c r="B1043" s="72"/>
      <c r="C1043" s="24" t="s">
        <v>1715</v>
      </c>
      <c r="D1043" s="9" t="s">
        <v>28</v>
      </c>
      <c r="E1043" s="9" t="s">
        <v>28</v>
      </c>
      <c r="F1043" s="9" t="s">
        <v>1716</v>
      </c>
      <c r="G1043" s="9">
        <v>3</v>
      </c>
      <c r="H1043" s="9" t="s">
        <v>1790</v>
      </c>
      <c r="I1043" s="460">
        <f t="shared" si="87"/>
        <v>7.4074074074074068E-3</v>
      </c>
      <c r="J1043" s="318">
        <v>5</v>
      </c>
      <c r="K1043" s="460">
        <f t="shared" si="86"/>
        <v>1.4814814814814814E-3</v>
      </c>
    </row>
    <row r="1044" spans="1:11" ht="30" x14ac:dyDescent="0.25">
      <c r="A1044" s="21" t="s">
        <v>1719</v>
      </c>
      <c r="B1044" s="70"/>
      <c r="C1044" s="16" t="s">
        <v>1718</v>
      </c>
      <c r="D1044" s="103"/>
      <c r="E1044" s="103" t="s">
        <v>28</v>
      </c>
      <c r="F1044" s="103" t="s">
        <v>13</v>
      </c>
      <c r="G1044" s="103">
        <v>1</v>
      </c>
      <c r="H1044" s="103" t="s">
        <v>1790</v>
      </c>
      <c r="I1044" s="460">
        <f t="shared" si="87"/>
        <v>2.4691358024691358E-3</v>
      </c>
      <c r="J1044" s="318">
        <v>5</v>
      </c>
      <c r="K1044" s="460">
        <f t="shared" si="86"/>
        <v>4.9382716049382717E-4</v>
      </c>
    </row>
    <row r="1045" spans="1:11" ht="30" x14ac:dyDescent="0.25">
      <c r="A1045" s="21" t="s">
        <v>1721</v>
      </c>
      <c r="B1045" s="70"/>
      <c r="C1045" s="16" t="s">
        <v>646</v>
      </c>
      <c r="D1045" s="103"/>
      <c r="E1045" s="103" t="s">
        <v>28</v>
      </c>
      <c r="F1045" s="103" t="s">
        <v>65</v>
      </c>
      <c r="G1045" s="103" t="s">
        <v>1720</v>
      </c>
      <c r="H1045" s="103" t="s">
        <v>1790</v>
      </c>
      <c r="I1045" s="460">
        <f>45/9/45</f>
        <v>0.1111111111111111</v>
      </c>
      <c r="J1045" s="318">
        <v>5</v>
      </c>
      <c r="K1045" s="460">
        <f t="shared" si="86"/>
        <v>2.222222222222222E-2</v>
      </c>
    </row>
    <row r="1046" spans="1:11" ht="30" x14ac:dyDescent="0.25">
      <c r="A1046" s="94" t="s">
        <v>1723</v>
      </c>
      <c r="B1046" s="72"/>
      <c r="C1046" s="24" t="s">
        <v>1722</v>
      </c>
      <c r="D1046" s="9"/>
      <c r="E1046" s="9" t="s">
        <v>28</v>
      </c>
      <c r="F1046" s="9" t="s">
        <v>65</v>
      </c>
      <c r="G1046" s="9" t="s">
        <v>1720</v>
      </c>
      <c r="H1046" s="9" t="s">
        <v>1790</v>
      </c>
      <c r="I1046" s="460">
        <f t="shared" ref="I1046:I1048" si="88">45/9/45</f>
        <v>0.1111111111111111</v>
      </c>
      <c r="J1046" s="318">
        <v>5</v>
      </c>
      <c r="K1046" s="460">
        <f t="shared" si="86"/>
        <v>2.222222222222222E-2</v>
      </c>
    </row>
    <row r="1047" spans="1:11" ht="30" x14ac:dyDescent="0.25">
      <c r="A1047" s="94" t="s">
        <v>1726</v>
      </c>
      <c r="B1047" s="72"/>
      <c r="C1047" s="24" t="s">
        <v>652</v>
      </c>
      <c r="D1047" s="9"/>
      <c r="E1047" s="9" t="s">
        <v>28</v>
      </c>
      <c r="F1047" s="9" t="s">
        <v>13</v>
      </c>
      <c r="G1047" s="9" t="s">
        <v>1724</v>
      </c>
      <c r="H1047" s="9" t="s">
        <v>1790</v>
      </c>
      <c r="I1047" s="460">
        <f t="shared" si="88"/>
        <v>0.1111111111111111</v>
      </c>
      <c r="J1047" s="318">
        <v>3</v>
      </c>
      <c r="K1047" s="460">
        <f t="shared" si="86"/>
        <v>3.7037037037037035E-2</v>
      </c>
    </row>
    <row r="1048" spans="1:11" ht="30" x14ac:dyDescent="0.25">
      <c r="A1048" s="21" t="s">
        <v>1729</v>
      </c>
      <c r="B1048" s="70"/>
      <c r="C1048" s="16" t="s">
        <v>1727</v>
      </c>
      <c r="D1048" s="103"/>
      <c r="E1048" s="103" t="s">
        <v>28</v>
      </c>
      <c r="F1048" s="103" t="s">
        <v>65</v>
      </c>
      <c r="G1048" s="9" t="s">
        <v>1731</v>
      </c>
      <c r="H1048" s="103" t="s">
        <v>1790</v>
      </c>
      <c r="I1048" s="460">
        <f t="shared" si="88"/>
        <v>0.1111111111111111</v>
      </c>
      <c r="J1048" s="318">
        <v>3</v>
      </c>
      <c r="K1048" s="460">
        <f t="shared" si="86"/>
        <v>3.7037037037037035E-2</v>
      </c>
    </row>
    <row r="1049" spans="1:11" ht="30" x14ac:dyDescent="0.25">
      <c r="A1049" s="21" t="s">
        <v>1732</v>
      </c>
      <c r="B1049" s="70"/>
      <c r="C1049" s="16" t="s">
        <v>1730</v>
      </c>
      <c r="D1049" s="103"/>
      <c r="E1049" s="103" t="s">
        <v>28</v>
      </c>
      <c r="F1049" s="103" t="s">
        <v>65</v>
      </c>
      <c r="G1049" s="103" t="s">
        <v>2545</v>
      </c>
      <c r="H1049" s="103" t="s">
        <v>1790</v>
      </c>
      <c r="I1049" s="460">
        <f>45/3/9/45</f>
        <v>3.7037037037037042E-2</v>
      </c>
      <c r="J1049" s="318">
        <v>3</v>
      </c>
      <c r="K1049" s="460">
        <f t="shared" si="86"/>
        <v>1.234567901234568E-2</v>
      </c>
    </row>
    <row r="1050" spans="1:11" ht="30" x14ac:dyDescent="0.25">
      <c r="A1050" s="21" t="s">
        <v>1734</v>
      </c>
      <c r="B1050" s="70"/>
      <c r="C1050" s="16" t="s">
        <v>1733</v>
      </c>
      <c r="D1050" s="103"/>
      <c r="E1050" s="103" t="s">
        <v>28</v>
      </c>
      <c r="F1050" s="103" t="s">
        <v>65</v>
      </c>
      <c r="G1050" s="103">
        <v>5</v>
      </c>
      <c r="H1050" s="103" t="s">
        <v>1790</v>
      </c>
      <c r="I1050" s="460">
        <f>G1050/9/45</f>
        <v>1.234567901234568E-2</v>
      </c>
      <c r="J1050" s="318">
        <v>3</v>
      </c>
      <c r="K1050" s="460">
        <f t="shared" si="86"/>
        <v>4.11522633744856E-3</v>
      </c>
    </row>
    <row r="1051" spans="1:11" ht="30" x14ac:dyDescent="0.25">
      <c r="A1051" s="21" t="s">
        <v>1736</v>
      </c>
      <c r="B1051" s="70"/>
      <c r="C1051" s="16" t="s">
        <v>2546</v>
      </c>
      <c r="D1051" s="103"/>
      <c r="E1051" s="103" t="s">
        <v>28</v>
      </c>
      <c r="F1051" s="103" t="s">
        <v>108</v>
      </c>
      <c r="G1051" s="103" t="s">
        <v>1735</v>
      </c>
      <c r="H1051" s="103" t="s">
        <v>1790</v>
      </c>
      <c r="I1051" s="460">
        <f>45/9/45</f>
        <v>0.1111111111111111</v>
      </c>
      <c r="J1051" s="318">
        <v>1</v>
      </c>
      <c r="K1051" s="460">
        <f t="shared" si="86"/>
        <v>0.1111111111111111</v>
      </c>
    </row>
    <row r="1052" spans="1:11" ht="30" x14ac:dyDescent="0.25">
      <c r="A1052" s="21" t="s">
        <v>2547</v>
      </c>
      <c r="B1052" s="70"/>
      <c r="C1052" s="16" t="s">
        <v>657</v>
      </c>
      <c r="D1052" s="103"/>
      <c r="E1052" s="103" t="s">
        <v>28</v>
      </c>
      <c r="F1052" s="103" t="s">
        <v>108</v>
      </c>
      <c r="G1052" s="103" t="s">
        <v>1735</v>
      </c>
      <c r="H1052" s="103" t="s">
        <v>2548</v>
      </c>
      <c r="I1052" s="460">
        <f>45/9/45</f>
        <v>0.1111111111111111</v>
      </c>
      <c r="J1052" s="318">
        <v>1</v>
      </c>
      <c r="K1052" s="460">
        <f t="shared" si="86"/>
        <v>0.1111111111111111</v>
      </c>
    </row>
    <row r="1053" spans="1:11" x14ac:dyDescent="0.25">
      <c r="A1053" s="7" t="s">
        <v>2549</v>
      </c>
      <c r="B1053" s="348"/>
      <c r="C1053" s="8"/>
      <c r="D1053" s="108"/>
      <c r="E1053" s="108"/>
      <c r="F1053" s="108"/>
      <c r="G1053" s="108"/>
      <c r="H1053" s="107"/>
      <c r="I1053" s="460"/>
      <c r="J1053" s="318"/>
      <c r="K1053" s="460"/>
    </row>
    <row r="1054" spans="1:11" x14ac:dyDescent="0.25">
      <c r="A1054" s="7" t="s">
        <v>2550</v>
      </c>
      <c r="B1054" s="348"/>
      <c r="C1054" s="8"/>
      <c r="D1054" s="108"/>
      <c r="E1054" s="108"/>
      <c r="F1054" s="108"/>
      <c r="G1054" s="108"/>
      <c r="H1054" s="107"/>
      <c r="I1054" s="460"/>
      <c r="J1054" s="318"/>
      <c r="K1054" s="460"/>
    </row>
    <row r="1055" spans="1:11" ht="30" x14ac:dyDescent="0.25">
      <c r="A1055" s="21" t="s">
        <v>32</v>
      </c>
      <c r="B1055" s="70"/>
      <c r="C1055" s="16" t="s">
        <v>1739</v>
      </c>
      <c r="D1055" s="103" t="s">
        <v>28</v>
      </c>
      <c r="E1055" s="103" t="s">
        <v>28</v>
      </c>
      <c r="F1055" s="103" t="s">
        <v>13</v>
      </c>
      <c r="G1055" s="103">
        <v>1</v>
      </c>
      <c r="H1055" s="103" t="s">
        <v>2512</v>
      </c>
      <c r="I1055" s="460">
        <f>G1055/6/45</f>
        <v>3.7037037037037034E-3</v>
      </c>
      <c r="J1055" s="318">
        <v>5</v>
      </c>
      <c r="K1055" s="460">
        <f t="shared" si="86"/>
        <v>7.407407407407407E-4</v>
      </c>
    </row>
    <row r="1056" spans="1:11" ht="30" x14ac:dyDescent="0.25">
      <c r="A1056" s="21" t="s">
        <v>90</v>
      </c>
      <c r="B1056" s="70"/>
      <c r="C1056" s="16" t="s">
        <v>1741</v>
      </c>
      <c r="D1056" s="103" t="s">
        <v>28</v>
      </c>
      <c r="E1056" s="103" t="s">
        <v>28</v>
      </c>
      <c r="F1056" s="103" t="s">
        <v>13</v>
      </c>
      <c r="G1056" s="103">
        <v>1</v>
      </c>
      <c r="H1056" s="103" t="s">
        <v>2512</v>
      </c>
      <c r="I1056" s="460">
        <f t="shared" ref="I1056:I1060" si="89">G1056/6/45</f>
        <v>3.7037037037037034E-3</v>
      </c>
      <c r="J1056" s="318">
        <v>5</v>
      </c>
      <c r="K1056" s="460">
        <f t="shared" si="86"/>
        <v>7.407407407407407E-4</v>
      </c>
    </row>
    <row r="1057" spans="1:11" ht="30" x14ac:dyDescent="0.25">
      <c r="A1057" s="21" t="s">
        <v>94</v>
      </c>
      <c r="B1057" s="70"/>
      <c r="C1057" s="16" t="s">
        <v>2551</v>
      </c>
      <c r="D1057" s="103" t="s">
        <v>28</v>
      </c>
      <c r="E1057" s="103" t="s">
        <v>28</v>
      </c>
      <c r="F1057" s="103" t="s">
        <v>350</v>
      </c>
      <c r="G1057" s="103">
        <v>1</v>
      </c>
      <c r="H1057" s="103" t="s">
        <v>2512</v>
      </c>
      <c r="I1057" s="460">
        <f t="shared" si="89"/>
        <v>3.7037037037037034E-3</v>
      </c>
      <c r="J1057" s="318">
        <v>5</v>
      </c>
      <c r="K1057" s="460">
        <f t="shared" si="86"/>
        <v>7.407407407407407E-4</v>
      </c>
    </row>
    <row r="1058" spans="1:11" ht="30" x14ac:dyDescent="0.25">
      <c r="A1058" s="21" t="s">
        <v>97</v>
      </c>
      <c r="B1058" s="70"/>
      <c r="C1058" s="16" t="s">
        <v>2552</v>
      </c>
      <c r="D1058" s="103" t="s">
        <v>28</v>
      </c>
      <c r="E1058" s="103" t="s">
        <v>28</v>
      </c>
      <c r="F1058" s="103" t="s">
        <v>350</v>
      </c>
      <c r="G1058" s="103">
        <v>1</v>
      </c>
      <c r="H1058" s="103" t="s">
        <v>2512</v>
      </c>
      <c r="I1058" s="460">
        <f t="shared" si="89"/>
        <v>3.7037037037037034E-3</v>
      </c>
      <c r="J1058" s="318">
        <v>5</v>
      </c>
      <c r="K1058" s="460">
        <f t="shared" si="86"/>
        <v>7.407407407407407E-4</v>
      </c>
    </row>
    <row r="1059" spans="1:11" ht="30" x14ac:dyDescent="0.25">
      <c r="A1059" s="21" t="s">
        <v>462</v>
      </c>
      <c r="B1059" s="70"/>
      <c r="C1059" s="16" t="s">
        <v>2553</v>
      </c>
      <c r="D1059" s="103" t="s">
        <v>28</v>
      </c>
      <c r="E1059" s="103" t="s">
        <v>28</v>
      </c>
      <c r="F1059" s="103" t="s">
        <v>350</v>
      </c>
      <c r="G1059" s="103">
        <v>1</v>
      </c>
      <c r="H1059" s="103" t="s">
        <v>2512</v>
      </c>
      <c r="I1059" s="460">
        <f t="shared" si="89"/>
        <v>3.7037037037037034E-3</v>
      </c>
      <c r="J1059" s="318">
        <v>5</v>
      </c>
      <c r="K1059" s="460">
        <f t="shared" si="86"/>
        <v>7.407407407407407E-4</v>
      </c>
    </row>
    <row r="1060" spans="1:11" ht="30" x14ac:dyDescent="0.25">
      <c r="A1060" s="21" t="s">
        <v>464</v>
      </c>
      <c r="B1060" s="70"/>
      <c r="C1060" s="16" t="s">
        <v>2554</v>
      </c>
      <c r="D1060" s="103" t="s">
        <v>28</v>
      </c>
      <c r="E1060" s="103" t="s">
        <v>28</v>
      </c>
      <c r="F1060" s="103" t="s">
        <v>350</v>
      </c>
      <c r="G1060" s="103">
        <v>1</v>
      </c>
      <c r="H1060" s="103" t="s">
        <v>2512</v>
      </c>
      <c r="I1060" s="460">
        <f t="shared" si="89"/>
        <v>3.7037037037037034E-3</v>
      </c>
      <c r="J1060" s="318">
        <v>5</v>
      </c>
      <c r="K1060" s="460">
        <f t="shared" si="86"/>
        <v>7.407407407407407E-4</v>
      </c>
    </row>
    <row r="1061" spans="1:11" x14ac:dyDescent="0.25">
      <c r="A1061" s="7" t="s">
        <v>2555</v>
      </c>
      <c r="B1061" s="348"/>
      <c r="C1061" s="8"/>
      <c r="D1061" s="108"/>
      <c r="E1061" s="108"/>
      <c r="F1061" s="108"/>
      <c r="G1061" s="108"/>
      <c r="H1061" s="107"/>
      <c r="I1061" s="460"/>
      <c r="J1061" s="318"/>
      <c r="K1061" s="460"/>
    </row>
    <row r="1062" spans="1:11" ht="30" x14ac:dyDescent="0.25">
      <c r="A1062" s="21" t="s">
        <v>1748</v>
      </c>
      <c r="B1062" s="73" t="s">
        <v>2556</v>
      </c>
      <c r="C1062" s="16" t="s">
        <v>2557</v>
      </c>
      <c r="D1062" s="103" t="s">
        <v>28</v>
      </c>
      <c r="E1062" s="103" t="s">
        <v>28</v>
      </c>
      <c r="F1062" s="103" t="s">
        <v>350</v>
      </c>
      <c r="G1062" s="103">
        <v>1</v>
      </c>
      <c r="H1062" s="103" t="s">
        <v>1786</v>
      </c>
      <c r="I1062" s="460">
        <f>G1062/3/45</f>
        <v>7.4074074074074068E-3</v>
      </c>
      <c r="J1062" s="318">
        <v>5</v>
      </c>
      <c r="K1062" s="460">
        <f t="shared" si="86"/>
        <v>1.4814814814814814E-3</v>
      </c>
    </row>
    <row r="1063" spans="1:11" ht="30" x14ac:dyDescent="0.25">
      <c r="A1063" s="21" t="s">
        <v>2558</v>
      </c>
      <c r="B1063" s="73" t="s">
        <v>2559</v>
      </c>
      <c r="C1063" s="16" t="s">
        <v>2560</v>
      </c>
      <c r="D1063" s="103" t="s">
        <v>28</v>
      </c>
      <c r="E1063" s="103" t="s">
        <v>28</v>
      </c>
      <c r="F1063" s="103" t="s">
        <v>350</v>
      </c>
      <c r="G1063" s="103">
        <v>1</v>
      </c>
      <c r="H1063" s="103" t="s">
        <v>1798</v>
      </c>
      <c r="I1063" s="460">
        <f t="shared" ref="I1063:I1068" si="90">G1063/3/45</f>
        <v>7.4074074074074068E-3</v>
      </c>
      <c r="J1063" s="318">
        <v>5</v>
      </c>
      <c r="K1063" s="460">
        <f t="shared" si="86"/>
        <v>1.4814814814814814E-3</v>
      </c>
    </row>
    <row r="1064" spans="1:11" ht="30" x14ac:dyDescent="0.25">
      <c r="A1064" s="21" t="s">
        <v>2561</v>
      </c>
      <c r="B1064" s="73" t="s">
        <v>2562</v>
      </c>
      <c r="C1064" s="16" t="s">
        <v>2563</v>
      </c>
      <c r="D1064" s="103" t="s">
        <v>28</v>
      </c>
      <c r="E1064" s="103" t="s">
        <v>28</v>
      </c>
      <c r="F1064" s="103" t="s">
        <v>350</v>
      </c>
      <c r="G1064" s="103">
        <v>1</v>
      </c>
      <c r="H1064" s="103" t="s">
        <v>1805</v>
      </c>
      <c r="I1064" s="460">
        <f t="shared" si="90"/>
        <v>7.4074074074074068E-3</v>
      </c>
      <c r="J1064" s="318">
        <v>5</v>
      </c>
      <c r="K1064" s="460">
        <f t="shared" si="86"/>
        <v>1.4814814814814814E-3</v>
      </c>
    </row>
    <row r="1065" spans="1:11" x14ac:dyDescent="0.25">
      <c r="A1065" s="7" t="s">
        <v>2564</v>
      </c>
      <c r="B1065" s="348"/>
      <c r="C1065" s="8"/>
      <c r="D1065" s="108"/>
      <c r="E1065" s="108"/>
      <c r="F1065" s="108"/>
      <c r="G1065" s="108"/>
      <c r="H1065" s="107"/>
      <c r="I1065" s="460"/>
      <c r="J1065" s="318"/>
      <c r="K1065" s="460"/>
    </row>
    <row r="1066" spans="1:11" ht="30" x14ac:dyDescent="0.25">
      <c r="A1066" s="21" t="s">
        <v>2565</v>
      </c>
      <c r="B1066" s="70" t="s">
        <v>2566</v>
      </c>
      <c r="C1066" s="16" t="s">
        <v>2567</v>
      </c>
      <c r="D1066" s="103" t="s">
        <v>28</v>
      </c>
      <c r="E1066" s="103" t="s">
        <v>28</v>
      </c>
      <c r="F1066" s="103" t="s">
        <v>2568</v>
      </c>
      <c r="G1066" s="103">
        <v>1</v>
      </c>
      <c r="H1066" s="103" t="s">
        <v>1786</v>
      </c>
      <c r="I1066" s="460">
        <f t="shared" si="90"/>
        <v>7.4074074074074068E-3</v>
      </c>
      <c r="J1066" s="318">
        <v>5</v>
      </c>
      <c r="K1066" s="460">
        <f t="shared" si="86"/>
        <v>1.4814814814814814E-3</v>
      </c>
    </row>
    <row r="1067" spans="1:11" ht="30" x14ac:dyDescent="0.25">
      <c r="A1067" s="21" t="s">
        <v>2569</v>
      </c>
      <c r="B1067" s="70" t="s">
        <v>2570</v>
      </c>
      <c r="C1067" s="16" t="s">
        <v>2571</v>
      </c>
      <c r="D1067" s="103" t="s">
        <v>28</v>
      </c>
      <c r="E1067" s="103" t="s">
        <v>28</v>
      </c>
      <c r="F1067" s="103" t="s">
        <v>2568</v>
      </c>
      <c r="G1067" s="103">
        <v>1</v>
      </c>
      <c r="H1067" s="103" t="s">
        <v>1798</v>
      </c>
      <c r="I1067" s="460">
        <f t="shared" si="90"/>
        <v>7.4074074074074068E-3</v>
      </c>
      <c r="J1067" s="318">
        <v>5</v>
      </c>
      <c r="K1067" s="460">
        <f t="shared" si="86"/>
        <v>1.4814814814814814E-3</v>
      </c>
    </row>
    <row r="1068" spans="1:11" ht="30" x14ac:dyDescent="0.25">
      <c r="A1068" s="21" t="s">
        <v>2572</v>
      </c>
      <c r="B1068" s="70" t="s">
        <v>2573</v>
      </c>
      <c r="C1068" s="16" t="s">
        <v>2574</v>
      </c>
      <c r="D1068" s="103" t="s">
        <v>28</v>
      </c>
      <c r="E1068" s="103" t="s">
        <v>28</v>
      </c>
      <c r="F1068" s="103" t="s">
        <v>2568</v>
      </c>
      <c r="G1068" s="103">
        <v>1</v>
      </c>
      <c r="H1068" s="103" t="s">
        <v>1805</v>
      </c>
      <c r="I1068" s="460">
        <f t="shared" si="90"/>
        <v>7.4074074074074068E-3</v>
      </c>
      <c r="J1068" s="318">
        <v>5</v>
      </c>
      <c r="K1068" s="460">
        <f t="shared" si="86"/>
        <v>1.4814814814814814E-3</v>
      </c>
    </row>
    <row r="1069" spans="1:11" x14ac:dyDescent="0.25">
      <c r="A1069" s="7" t="s">
        <v>2575</v>
      </c>
      <c r="B1069" s="348"/>
      <c r="C1069" s="8"/>
      <c r="D1069" s="108"/>
      <c r="E1069" s="108"/>
      <c r="F1069" s="108"/>
      <c r="G1069" s="108"/>
      <c r="H1069" s="107"/>
      <c r="I1069" s="460"/>
      <c r="J1069" s="318"/>
      <c r="K1069" s="460"/>
    </row>
    <row r="1070" spans="1:11" ht="30" x14ac:dyDescent="0.25">
      <c r="A1070" s="94" t="s">
        <v>2576</v>
      </c>
      <c r="B1070" s="74" t="s">
        <v>2575</v>
      </c>
      <c r="C1070" s="24" t="s">
        <v>2577</v>
      </c>
      <c r="D1070" s="9" t="s">
        <v>28</v>
      </c>
      <c r="E1070" s="9" t="s">
        <v>28</v>
      </c>
      <c r="F1070" s="9" t="s">
        <v>2437</v>
      </c>
      <c r="G1070" s="9">
        <v>1</v>
      </c>
      <c r="H1070" s="9" t="s">
        <v>2410</v>
      </c>
      <c r="I1070" s="460">
        <f>G1070/9/45</f>
        <v>2.4691358024691358E-3</v>
      </c>
      <c r="J1070" s="318">
        <v>5</v>
      </c>
      <c r="K1070" s="460">
        <f t="shared" si="86"/>
        <v>4.9382716049382717E-4</v>
      </c>
    </row>
    <row r="1071" spans="1:11" x14ac:dyDescent="0.25">
      <c r="A1071" s="7" t="s">
        <v>2578</v>
      </c>
      <c r="B1071" s="102"/>
      <c r="C1071" s="8"/>
      <c r="D1071" s="108"/>
      <c r="E1071" s="108"/>
      <c r="F1071" s="108"/>
      <c r="G1071" s="108"/>
      <c r="H1071" s="107"/>
      <c r="I1071" s="460"/>
      <c r="J1071" s="318"/>
      <c r="K1071" s="460"/>
    </row>
    <row r="1072" spans="1:11" ht="30" x14ac:dyDescent="0.25">
      <c r="A1072" s="21" t="s">
        <v>2579</v>
      </c>
      <c r="B1072" s="73" t="s">
        <v>2580</v>
      </c>
      <c r="C1072" s="16" t="s">
        <v>2581</v>
      </c>
      <c r="D1072" s="103" t="s">
        <v>28</v>
      </c>
      <c r="E1072" s="103" t="s">
        <v>28</v>
      </c>
      <c r="F1072" s="103" t="s">
        <v>2568</v>
      </c>
      <c r="G1072" s="103">
        <v>1</v>
      </c>
      <c r="H1072" s="103" t="s">
        <v>1786</v>
      </c>
      <c r="I1072" s="460">
        <f t="shared" ref="I1072:I1073" si="91">G1072/3/45</f>
        <v>7.4074074074074068E-3</v>
      </c>
      <c r="J1072" s="318">
        <v>5</v>
      </c>
      <c r="K1072" s="460">
        <f t="shared" si="86"/>
        <v>1.4814814814814814E-3</v>
      </c>
    </row>
    <row r="1073" spans="1:11" ht="30" x14ac:dyDescent="0.25">
      <c r="A1073" s="21" t="s">
        <v>2582</v>
      </c>
      <c r="B1073" s="73" t="s">
        <v>2583</v>
      </c>
      <c r="C1073" s="16" t="s">
        <v>2584</v>
      </c>
      <c r="D1073" s="103" t="s">
        <v>28</v>
      </c>
      <c r="E1073" s="103" t="s">
        <v>28</v>
      </c>
      <c r="F1073" s="103" t="s">
        <v>2568</v>
      </c>
      <c r="G1073" s="103">
        <v>1</v>
      </c>
      <c r="H1073" s="103" t="s">
        <v>1798</v>
      </c>
      <c r="I1073" s="460">
        <f t="shared" si="91"/>
        <v>7.4074074074074068E-3</v>
      </c>
      <c r="J1073" s="318">
        <v>5</v>
      </c>
      <c r="K1073" s="460">
        <f t="shared" si="86"/>
        <v>1.4814814814814814E-3</v>
      </c>
    </row>
    <row r="1074" spans="1:11" x14ac:dyDescent="0.25">
      <c r="A1074" s="7" t="s">
        <v>2585</v>
      </c>
      <c r="B1074" s="348"/>
      <c r="C1074" s="8"/>
      <c r="D1074" s="108"/>
      <c r="E1074" s="108"/>
      <c r="F1074" s="108"/>
      <c r="G1074" s="108"/>
      <c r="H1074" s="107"/>
      <c r="I1074" s="460"/>
      <c r="J1074" s="318"/>
      <c r="K1074" s="460"/>
    </row>
    <row r="1075" spans="1:11" ht="30" x14ac:dyDescent="0.25">
      <c r="A1075" s="94" t="s">
        <v>2586</v>
      </c>
      <c r="B1075" s="74" t="s">
        <v>2587</v>
      </c>
      <c r="C1075" s="24" t="s">
        <v>2577</v>
      </c>
      <c r="D1075" s="9" t="s">
        <v>28</v>
      </c>
      <c r="E1075" s="9" t="s">
        <v>28</v>
      </c>
      <c r="F1075" s="9" t="s">
        <v>2437</v>
      </c>
      <c r="G1075" s="9">
        <v>1</v>
      </c>
      <c r="H1075" s="9" t="s">
        <v>2588</v>
      </c>
      <c r="I1075" s="460">
        <f>G1075/9/45</f>
        <v>2.4691358024691358E-3</v>
      </c>
      <c r="J1075" s="318">
        <v>5</v>
      </c>
      <c r="K1075" s="460">
        <f t="shared" si="86"/>
        <v>4.9382716049382717E-4</v>
      </c>
    </row>
    <row r="1076" spans="1:11" x14ac:dyDescent="0.25">
      <c r="A1076" s="7" t="s">
        <v>2589</v>
      </c>
      <c r="B1076" s="102"/>
      <c r="C1076" s="8"/>
      <c r="D1076" s="108"/>
      <c r="E1076" s="108"/>
      <c r="F1076" s="108"/>
      <c r="G1076" s="108"/>
      <c r="H1076" s="107"/>
      <c r="I1076" s="460"/>
      <c r="J1076" s="318"/>
      <c r="K1076" s="460"/>
    </row>
    <row r="1077" spans="1:11" ht="30" x14ac:dyDescent="0.25">
      <c r="A1077" s="94" t="s">
        <v>2590</v>
      </c>
      <c r="B1077" s="74" t="s">
        <v>2589</v>
      </c>
      <c r="C1077" s="74" t="s">
        <v>2591</v>
      </c>
      <c r="D1077" s="9" t="s">
        <v>28</v>
      </c>
      <c r="E1077" s="9" t="s">
        <v>28</v>
      </c>
      <c r="F1077" s="9" t="s">
        <v>2437</v>
      </c>
      <c r="G1077" s="9">
        <v>1</v>
      </c>
      <c r="H1077" s="9" t="s">
        <v>1790</v>
      </c>
      <c r="I1077" s="460">
        <f>G1077/9/45</f>
        <v>2.4691358024691358E-3</v>
      </c>
      <c r="J1077" s="318">
        <v>5</v>
      </c>
      <c r="K1077" s="460">
        <f t="shared" si="86"/>
        <v>4.9382716049382717E-4</v>
      </c>
    </row>
    <row r="1078" spans="1:11" x14ac:dyDescent="0.25">
      <c r="A1078" s="7" t="s">
        <v>2592</v>
      </c>
      <c r="B1078" s="102"/>
      <c r="C1078" s="8"/>
      <c r="D1078" s="108"/>
      <c r="E1078" s="108"/>
      <c r="F1078" s="108"/>
      <c r="G1078" s="108"/>
      <c r="H1078" s="107"/>
      <c r="I1078" s="460"/>
      <c r="J1078" s="318"/>
      <c r="K1078" s="460"/>
    </row>
    <row r="1079" spans="1:11" ht="30" x14ac:dyDescent="0.25">
      <c r="A1079" s="94" t="s">
        <v>2593</v>
      </c>
      <c r="B1079" s="74" t="s">
        <v>2594</v>
      </c>
      <c r="C1079" s="24" t="s">
        <v>2595</v>
      </c>
      <c r="D1079" s="9" t="s">
        <v>28</v>
      </c>
      <c r="E1079" s="9" t="s">
        <v>28</v>
      </c>
      <c r="F1079" s="9" t="s">
        <v>2437</v>
      </c>
      <c r="G1079" s="9">
        <v>1</v>
      </c>
      <c r="H1079" s="9" t="s">
        <v>1786</v>
      </c>
      <c r="I1079" s="460">
        <f t="shared" ref="I1079:I1081" si="92">G1079/3/45</f>
        <v>7.4074074074074068E-3</v>
      </c>
      <c r="J1079" s="318">
        <v>5</v>
      </c>
      <c r="K1079" s="460">
        <f t="shared" si="86"/>
        <v>1.4814814814814814E-3</v>
      </c>
    </row>
    <row r="1080" spans="1:11" ht="30" x14ac:dyDescent="0.25">
      <c r="A1080" s="94" t="s">
        <v>2596</v>
      </c>
      <c r="B1080" s="74" t="s">
        <v>2597</v>
      </c>
      <c r="C1080" s="24" t="s">
        <v>2598</v>
      </c>
      <c r="D1080" s="9" t="s">
        <v>28</v>
      </c>
      <c r="E1080" s="9" t="s">
        <v>28</v>
      </c>
      <c r="F1080" s="9" t="s">
        <v>2437</v>
      </c>
      <c r="G1080" s="9">
        <v>1</v>
      </c>
      <c r="H1080" s="9" t="s">
        <v>1798</v>
      </c>
      <c r="I1080" s="460">
        <f t="shared" si="92"/>
        <v>7.4074074074074068E-3</v>
      </c>
      <c r="J1080" s="318">
        <v>5</v>
      </c>
      <c r="K1080" s="460">
        <f t="shared" si="86"/>
        <v>1.4814814814814814E-3</v>
      </c>
    </row>
    <row r="1081" spans="1:11" ht="30" x14ac:dyDescent="0.25">
      <c r="A1081" s="94" t="s">
        <v>2599</v>
      </c>
      <c r="B1081" s="74" t="s">
        <v>2600</v>
      </c>
      <c r="C1081" s="24" t="s">
        <v>2601</v>
      </c>
      <c r="D1081" s="9" t="s">
        <v>28</v>
      </c>
      <c r="E1081" s="9" t="s">
        <v>28</v>
      </c>
      <c r="F1081" s="9" t="s">
        <v>2437</v>
      </c>
      <c r="G1081" s="9">
        <v>1</v>
      </c>
      <c r="H1081" s="9" t="s">
        <v>1805</v>
      </c>
      <c r="I1081" s="460">
        <f t="shared" si="92"/>
        <v>7.4074074074074068E-3</v>
      </c>
      <c r="J1081" s="318">
        <v>5</v>
      </c>
      <c r="K1081" s="460">
        <f t="shared" si="86"/>
        <v>1.4814814814814814E-3</v>
      </c>
    </row>
    <row r="1082" spans="1:11" x14ac:dyDescent="0.25">
      <c r="A1082" s="7" t="s">
        <v>2602</v>
      </c>
      <c r="B1082" s="102"/>
      <c r="C1082" s="8"/>
      <c r="D1082" s="108"/>
      <c r="E1082" s="108"/>
      <c r="F1082" s="108"/>
      <c r="G1082" s="108"/>
      <c r="H1082" s="107"/>
      <c r="I1082" s="460"/>
      <c r="J1082" s="318"/>
      <c r="K1082" s="460"/>
    </row>
    <row r="1083" spans="1:11" ht="30" x14ac:dyDescent="0.25">
      <c r="A1083" s="94" t="s">
        <v>2603</v>
      </c>
      <c r="B1083" s="74" t="s">
        <v>2604</v>
      </c>
      <c r="C1083" s="24" t="s">
        <v>2605</v>
      </c>
      <c r="D1083" s="9" t="s">
        <v>28</v>
      </c>
      <c r="E1083" s="9" t="s">
        <v>28</v>
      </c>
      <c r="F1083" s="9" t="s">
        <v>2437</v>
      </c>
      <c r="G1083" s="9">
        <v>1</v>
      </c>
      <c r="H1083" s="9" t="s">
        <v>2606</v>
      </c>
      <c r="I1083" s="460">
        <f t="shared" ref="I1083" si="93">G1083/6/45</f>
        <v>3.7037037037037034E-3</v>
      </c>
      <c r="J1083" s="318">
        <v>5</v>
      </c>
      <c r="K1083" s="460">
        <f t="shared" si="86"/>
        <v>7.407407407407407E-4</v>
      </c>
    </row>
    <row r="1084" spans="1:11" ht="30" x14ac:dyDescent="0.25">
      <c r="A1084" s="21" t="s">
        <v>2607</v>
      </c>
      <c r="B1084" s="73" t="s">
        <v>2608</v>
      </c>
      <c r="C1084" s="16" t="s">
        <v>2609</v>
      </c>
      <c r="D1084" s="103" t="s">
        <v>28</v>
      </c>
      <c r="E1084" s="103"/>
      <c r="F1084" s="103" t="s">
        <v>13</v>
      </c>
      <c r="G1084" s="103">
        <v>1</v>
      </c>
      <c r="H1084" s="103" t="s">
        <v>1805</v>
      </c>
      <c r="I1084" s="460">
        <f t="shared" ref="I1084:I1099" si="94">G1084/3/45</f>
        <v>7.4074074074074068E-3</v>
      </c>
      <c r="J1084" s="318">
        <v>5</v>
      </c>
      <c r="K1084" s="460">
        <f t="shared" si="86"/>
        <v>1.4814814814814814E-3</v>
      </c>
    </row>
    <row r="1085" spans="1:11" x14ac:dyDescent="0.25">
      <c r="A1085" s="7" t="s">
        <v>2610</v>
      </c>
      <c r="B1085" s="348"/>
      <c r="C1085" s="8"/>
      <c r="D1085" s="108"/>
      <c r="E1085" s="108"/>
      <c r="F1085" s="108"/>
      <c r="G1085" s="108"/>
      <c r="H1085" s="107"/>
      <c r="I1085" s="460"/>
      <c r="J1085" s="318"/>
      <c r="K1085" s="460"/>
    </row>
    <row r="1086" spans="1:11" x14ac:dyDescent="0.25">
      <c r="A1086" s="7" t="s">
        <v>2611</v>
      </c>
      <c r="B1086" s="348"/>
      <c r="C1086" s="8"/>
      <c r="D1086" s="108"/>
      <c r="E1086" s="108"/>
      <c r="F1086" s="108"/>
      <c r="G1086" s="108"/>
      <c r="H1086" s="107"/>
      <c r="I1086" s="460"/>
      <c r="J1086" s="318"/>
      <c r="K1086" s="460"/>
    </row>
    <row r="1087" spans="1:11" ht="30" x14ac:dyDescent="0.25">
      <c r="A1087" s="21" t="s">
        <v>103</v>
      </c>
      <c r="B1087" s="73" t="s">
        <v>2612</v>
      </c>
      <c r="C1087" s="16" t="s">
        <v>2613</v>
      </c>
      <c r="D1087" s="103" t="s">
        <v>28</v>
      </c>
      <c r="E1087" s="103" t="s">
        <v>28</v>
      </c>
      <c r="F1087" s="103" t="s">
        <v>350</v>
      </c>
      <c r="G1087" s="103">
        <v>1</v>
      </c>
      <c r="H1087" s="103" t="s">
        <v>1786</v>
      </c>
      <c r="I1087" s="460">
        <f t="shared" si="94"/>
        <v>7.4074074074074068E-3</v>
      </c>
      <c r="J1087" s="318">
        <v>5</v>
      </c>
      <c r="K1087" s="460">
        <f t="shared" si="86"/>
        <v>1.4814814814814814E-3</v>
      </c>
    </row>
    <row r="1088" spans="1:11" ht="30" x14ac:dyDescent="0.25">
      <c r="A1088" s="21" t="s">
        <v>192</v>
      </c>
      <c r="B1088" s="73" t="s">
        <v>2614</v>
      </c>
      <c r="C1088" s="16" t="s">
        <v>2615</v>
      </c>
      <c r="D1088" s="103" t="s">
        <v>28</v>
      </c>
      <c r="E1088" s="103" t="s">
        <v>28</v>
      </c>
      <c r="F1088" s="103" t="s">
        <v>350</v>
      </c>
      <c r="G1088" s="103">
        <v>1</v>
      </c>
      <c r="H1088" s="103" t="s">
        <v>1798</v>
      </c>
      <c r="I1088" s="460">
        <f t="shared" si="94"/>
        <v>7.4074074074074068E-3</v>
      </c>
      <c r="J1088" s="318">
        <v>5</v>
      </c>
      <c r="K1088" s="460">
        <f t="shared" si="86"/>
        <v>1.4814814814814814E-3</v>
      </c>
    </row>
    <row r="1089" spans="1:11" ht="30" x14ac:dyDescent="0.25">
      <c r="A1089" s="21" t="s">
        <v>195</v>
      </c>
      <c r="B1089" s="73" t="s">
        <v>2616</v>
      </c>
      <c r="C1089" s="16" t="s">
        <v>2617</v>
      </c>
      <c r="D1089" s="103" t="s">
        <v>28</v>
      </c>
      <c r="E1089" s="103" t="s">
        <v>28</v>
      </c>
      <c r="F1089" s="103" t="s">
        <v>350</v>
      </c>
      <c r="G1089" s="103">
        <v>1</v>
      </c>
      <c r="H1089" s="103" t="s">
        <v>1805</v>
      </c>
      <c r="I1089" s="460">
        <f t="shared" si="94"/>
        <v>7.4074074074074068E-3</v>
      </c>
      <c r="J1089" s="318">
        <v>5</v>
      </c>
      <c r="K1089" s="460">
        <f t="shared" si="86"/>
        <v>1.4814814814814814E-3</v>
      </c>
    </row>
    <row r="1090" spans="1:11" x14ac:dyDescent="0.25">
      <c r="A1090" s="7" t="s">
        <v>2618</v>
      </c>
      <c r="B1090" s="102"/>
      <c r="C1090" s="8"/>
      <c r="D1090" s="108"/>
      <c r="E1090" s="108"/>
      <c r="F1090" s="108"/>
      <c r="G1090" s="108"/>
      <c r="H1090" s="107"/>
      <c r="I1090" s="460"/>
      <c r="J1090" s="318"/>
      <c r="K1090" s="460"/>
    </row>
    <row r="1091" spans="1:11" ht="30" x14ac:dyDescent="0.25">
      <c r="A1091" s="21" t="s">
        <v>265</v>
      </c>
      <c r="B1091" s="73" t="s">
        <v>2619</v>
      </c>
      <c r="C1091" s="16" t="s">
        <v>2620</v>
      </c>
      <c r="D1091" s="103" t="s">
        <v>28</v>
      </c>
      <c r="E1091" s="103" t="s">
        <v>28</v>
      </c>
      <c r="F1091" s="103" t="s">
        <v>350</v>
      </c>
      <c r="G1091" s="103">
        <v>1</v>
      </c>
      <c r="H1091" s="103" t="s">
        <v>1786</v>
      </c>
      <c r="I1091" s="460">
        <f t="shared" si="94"/>
        <v>7.4074074074074068E-3</v>
      </c>
      <c r="J1091" s="318">
        <v>5</v>
      </c>
      <c r="K1091" s="460">
        <f t="shared" si="86"/>
        <v>1.4814814814814814E-3</v>
      </c>
    </row>
    <row r="1092" spans="1:11" ht="30" x14ac:dyDescent="0.25">
      <c r="A1092" s="21" t="s">
        <v>307</v>
      </c>
      <c r="B1092" s="73" t="s">
        <v>2621</v>
      </c>
      <c r="C1092" s="16" t="s">
        <v>2622</v>
      </c>
      <c r="D1092" s="103" t="s">
        <v>28</v>
      </c>
      <c r="E1092" s="103" t="s">
        <v>28</v>
      </c>
      <c r="F1092" s="103" t="s">
        <v>350</v>
      </c>
      <c r="G1092" s="103">
        <v>1</v>
      </c>
      <c r="H1092" s="103" t="s">
        <v>1798</v>
      </c>
      <c r="I1092" s="460">
        <f t="shared" si="94"/>
        <v>7.4074074074074068E-3</v>
      </c>
      <c r="J1092" s="318">
        <v>5</v>
      </c>
      <c r="K1092" s="460">
        <f t="shared" si="86"/>
        <v>1.4814814814814814E-3</v>
      </c>
    </row>
    <row r="1093" spans="1:11" ht="30" x14ac:dyDescent="0.25">
      <c r="A1093" s="21" t="s">
        <v>310</v>
      </c>
      <c r="B1093" s="73" t="s">
        <v>2623</v>
      </c>
      <c r="C1093" s="16" t="s">
        <v>2624</v>
      </c>
      <c r="D1093" s="103" t="s">
        <v>28</v>
      </c>
      <c r="E1093" s="103" t="s">
        <v>28</v>
      </c>
      <c r="F1093" s="103" t="s">
        <v>350</v>
      </c>
      <c r="G1093" s="103">
        <v>1</v>
      </c>
      <c r="H1093" s="103" t="s">
        <v>1805</v>
      </c>
      <c r="I1093" s="460">
        <f t="shared" si="94"/>
        <v>7.4074074074074068E-3</v>
      </c>
      <c r="J1093" s="318">
        <v>5</v>
      </c>
      <c r="K1093" s="460">
        <f t="shared" si="86"/>
        <v>1.4814814814814814E-3</v>
      </c>
    </row>
    <row r="1094" spans="1:11" x14ac:dyDescent="0.25">
      <c r="A1094" s="7" t="s">
        <v>2625</v>
      </c>
      <c r="B1094" s="348"/>
      <c r="C1094" s="8"/>
      <c r="D1094" s="108"/>
      <c r="E1094" s="108"/>
      <c r="F1094" s="108"/>
      <c r="G1094" s="108"/>
      <c r="H1094" s="107"/>
      <c r="I1094" s="460"/>
      <c r="J1094" s="318"/>
      <c r="K1094" s="460"/>
    </row>
    <row r="1095" spans="1:11" ht="30" x14ac:dyDescent="0.25">
      <c r="A1095" s="21" t="s">
        <v>312</v>
      </c>
      <c r="B1095" s="73" t="s">
        <v>2626</v>
      </c>
      <c r="C1095" s="16" t="s">
        <v>2627</v>
      </c>
      <c r="D1095" s="103" t="s">
        <v>28</v>
      </c>
      <c r="E1095" s="103" t="s">
        <v>28</v>
      </c>
      <c r="F1095" s="103" t="s">
        <v>350</v>
      </c>
      <c r="G1095" s="103">
        <v>1</v>
      </c>
      <c r="H1095" s="103" t="s">
        <v>1786</v>
      </c>
      <c r="I1095" s="460">
        <f t="shared" si="94"/>
        <v>7.4074074074074068E-3</v>
      </c>
      <c r="J1095" s="318">
        <v>5</v>
      </c>
      <c r="K1095" s="460">
        <f t="shared" si="86"/>
        <v>1.4814814814814814E-3</v>
      </c>
    </row>
    <row r="1096" spans="1:11" ht="30" x14ac:dyDescent="0.25">
      <c r="A1096" s="21" t="s">
        <v>315</v>
      </c>
      <c r="B1096" s="73" t="s">
        <v>2628</v>
      </c>
      <c r="C1096" s="16" t="s">
        <v>2629</v>
      </c>
      <c r="D1096" s="103" t="s">
        <v>28</v>
      </c>
      <c r="E1096" s="103" t="s">
        <v>28</v>
      </c>
      <c r="F1096" s="103" t="s">
        <v>350</v>
      </c>
      <c r="G1096" s="103">
        <v>1</v>
      </c>
      <c r="H1096" s="103" t="s">
        <v>1798</v>
      </c>
      <c r="I1096" s="460">
        <f t="shared" si="94"/>
        <v>7.4074074074074068E-3</v>
      </c>
      <c r="J1096" s="318">
        <v>5</v>
      </c>
      <c r="K1096" s="460">
        <f t="shared" si="86"/>
        <v>1.4814814814814814E-3</v>
      </c>
    </row>
    <row r="1097" spans="1:11" ht="45" x14ac:dyDescent="0.25">
      <c r="A1097" s="21" t="s">
        <v>318</v>
      </c>
      <c r="B1097" s="73" t="s">
        <v>2630</v>
      </c>
      <c r="C1097" s="16" t="s">
        <v>2631</v>
      </c>
      <c r="D1097" s="103" t="s">
        <v>28</v>
      </c>
      <c r="E1097" s="103" t="s">
        <v>28</v>
      </c>
      <c r="F1097" s="103" t="s">
        <v>350</v>
      </c>
      <c r="G1097" s="103">
        <v>1</v>
      </c>
      <c r="H1097" s="103" t="s">
        <v>1805</v>
      </c>
      <c r="I1097" s="460">
        <f t="shared" si="94"/>
        <v>7.4074074074074068E-3</v>
      </c>
      <c r="J1097" s="318">
        <v>5</v>
      </c>
      <c r="K1097" s="460">
        <f t="shared" si="86"/>
        <v>1.4814814814814814E-3</v>
      </c>
    </row>
    <row r="1098" spans="1:11" x14ac:dyDescent="0.25">
      <c r="A1098" s="7" t="s">
        <v>2632</v>
      </c>
      <c r="B1098" s="348"/>
      <c r="C1098" s="8"/>
      <c r="D1098" s="9"/>
      <c r="E1098" s="9"/>
      <c r="F1098" s="9"/>
      <c r="G1098" s="9"/>
      <c r="H1098" s="9"/>
      <c r="I1098" s="460"/>
      <c r="J1098" s="318"/>
      <c r="K1098" s="460"/>
    </row>
    <row r="1099" spans="1:11" ht="30" x14ac:dyDescent="0.25">
      <c r="A1099" s="21" t="s">
        <v>198</v>
      </c>
      <c r="B1099" s="70" t="s">
        <v>2633</v>
      </c>
      <c r="C1099" s="16" t="s">
        <v>2634</v>
      </c>
      <c r="D1099" s="103" t="s">
        <v>28</v>
      </c>
      <c r="E1099" s="103" t="s">
        <v>28</v>
      </c>
      <c r="F1099" s="103" t="s">
        <v>13</v>
      </c>
      <c r="G1099" s="103">
        <v>1</v>
      </c>
      <c r="H1099" s="103" t="s">
        <v>1798</v>
      </c>
      <c r="I1099" s="460">
        <f t="shared" si="94"/>
        <v>7.4074074074074068E-3</v>
      </c>
      <c r="J1099" s="318">
        <v>5</v>
      </c>
      <c r="K1099" s="460">
        <f t="shared" si="86"/>
        <v>1.4814814814814814E-3</v>
      </c>
    </row>
    <row r="1100" spans="1:11" ht="45" x14ac:dyDescent="0.25">
      <c r="A1100" s="28" t="s">
        <v>201</v>
      </c>
      <c r="B1100" s="72" t="s">
        <v>2635</v>
      </c>
      <c r="C1100" s="24" t="s">
        <v>2636</v>
      </c>
      <c r="D1100" s="9"/>
      <c r="E1100" s="9" t="s">
        <v>28</v>
      </c>
      <c r="F1100" s="9" t="s">
        <v>13</v>
      </c>
      <c r="G1100" s="9">
        <v>1</v>
      </c>
      <c r="H1100" s="9" t="s">
        <v>2637</v>
      </c>
      <c r="I1100" s="460">
        <f>G1100/9/45</f>
        <v>2.4691358024691358E-3</v>
      </c>
      <c r="J1100" s="318">
        <v>5</v>
      </c>
      <c r="K1100" s="460">
        <f t="shared" si="86"/>
        <v>4.9382716049382717E-4</v>
      </c>
    </row>
    <row r="1101" spans="1:11" x14ac:dyDescent="0.25">
      <c r="A1101" s="25"/>
    </row>
    <row r="1102" spans="1:11" x14ac:dyDescent="0.25">
      <c r="A1102" s="330" t="s">
        <v>2888</v>
      </c>
      <c r="B1102" s="331"/>
      <c r="C1102" s="332"/>
      <c r="D1102" s="333"/>
      <c r="E1102" s="333"/>
      <c r="F1102" s="333"/>
      <c r="G1102" s="333"/>
      <c r="H1102" s="333"/>
      <c r="I1102" s="462"/>
      <c r="J1102" s="334"/>
      <c r="K1102" s="462"/>
    </row>
    <row r="1103" spans="1:11" s="424" customFormat="1" ht="30" customHeight="1" x14ac:dyDescent="0.25">
      <c r="A1103" s="487" t="s">
        <v>0</v>
      </c>
      <c r="B1103" s="487" t="s">
        <v>20</v>
      </c>
      <c r="C1103" s="487" t="s">
        <v>1</v>
      </c>
      <c r="D1103" s="491" t="s">
        <v>2</v>
      </c>
      <c r="E1103" s="492"/>
      <c r="F1103" s="487" t="s">
        <v>37</v>
      </c>
      <c r="G1103" s="487" t="s">
        <v>38</v>
      </c>
      <c r="H1103" s="487" t="s">
        <v>3</v>
      </c>
      <c r="I1103" s="489" t="s">
        <v>3193</v>
      </c>
      <c r="J1103" s="487" t="s">
        <v>3189</v>
      </c>
      <c r="K1103" s="489" t="s">
        <v>3190</v>
      </c>
    </row>
    <row r="1104" spans="1:11" s="424" customFormat="1" ht="30" customHeight="1" x14ac:dyDescent="0.25">
      <c r="A1104" s="488"/>
      <c r="B1104" s="488"/>
      <c r="C1104" s="488"/>
      <c r="D1104" s="425" t="s">
        <v>39</v>
      </c>
      <c r="E1104" s="425" t="s">
        <v>4</v>
      </c>
      <c r="F1104" s="488"/>
      <c r="G1104" s="488"/>
      <c r="H1104" s="488"/>
      <c r="I1104" s="490"/>
      <c r="J1104" s="488"/>
      <c r="K1104" s="490"/>
    </row>
    <row r="1105" spans="1:11" x14ac:dyDescent="0.25">
      <c r="A1105" s="38" t="s">
        <v>62</v>
      </c>
      <c r="B1105" s="347" t="s">
        <v>21</v>
      </c>
      <c r="C1105" s="8"/>
      <c r="D1105" s="108"/>
      <c r="E1105" s="108"/>
      <c r="F1105" s="108"/>
      <c r="G1105" s="108"/>
      <c r="H1105" s="107"/>
      <c r="I1105" s="460"/>
      <c r="J1105" s="318"/>
      <c r="K1105" s="460"/>
    </row>
    <row r="1106" spans="1:11" ht="30" x14ac:dyDescent="0.25">
      <c r="A1106" s="21">
        <v>1</v>
      </c>
      <c r="B1106" s="70"/>
      <c r="C1106" s="16" t="s">
        <v>425</v>
      </c>
      <c r="D1106" s="103" t="s">
        <v>28</v>
      </c>
      <c r="E1106" s="55"/>
      <c r="F1106" s="103" t="s">
        <v>13</v>
      </c>
      <c r="G1106" s="103" t="s">
        <v>2638</v>
      </c>
      <c r="H1106" s="103" t="s">
        <v>1790</v>
      </c>
      <c r="I1106" s="460">
        <f>1/45</f>
        <v>2.2222222222222223E-2</v>
      </c>
      <c r="J1106" s="318">
        <v>5</v>
      </c>
      <c r="K1106" s="460">
        <f t="shared" ref="K1106:K1126" si="95">I1106/J1106</f>
        <v>4.4444444444444444E-3</v>
      </c>
    </row>
    <row r="1107" spans="1:11" x14ac:dyDescent="0.25">
      <c r="A1107" s="38" t="s">
        <v>66</v>
      </c>
      <c r="B1107" s="347" t="s">
        <v>23</v>
      </c>
      <c r="C1107" s="8"/>
      <c r="D1107" s="108"/>
      <c r="E1107" s="108"/>
      <c r="F1107" s="108"/>
      <c r="G1107" s="108"/>
      <c r="H1107" s="107"/>
      <c r="I1107" s="460"/>
      <c r="J1107" s="318"/>
      <c r="K1107" s="460"/>
    </row>
    <row r="1108" spans="1:11" x14ac:dyDescent="0.25">
      <c r="A1108" s="38" t="s">
        <v>40</v>
      </c>
      <c r="B1108" s="347" t="s">
        <v>162</v>
      </c>
      <c r="C1108" s="8"/>
      <c r="D1108" s="108"/>
      <c r="E1108" s="108"/>
      <c r="F1108" s="108"/>
      <c r="G1108" s="108"/>
      <c r="H1108" s="107"/>
      <c r="I1108" s="460"/>
      <c r="J1108" s="318"/>
      <c r="K1108" s="460"/>
    </row>
    <row r="1109" spans="1:11" ht="30" x14ac:dyDescent="0.25">
      <c r="A1109" s="21">
        <v>1</v>
      </c>
      <c r="B1109" s="73" t="s">
        <v>681</v>
      </c>
      <c r="C1109" s="24" t="s">
        <v>2825</v>
      </c>
      <c r="D1109" s="55"/>
      <c r="E1109" s="103" t="s">
        <v>28</v>
      </c>
      <c r="F1109" s="103" t="s">
        <v>13</v>
      </c>
      <c r="G1109" s="103" t="s">
        <v>166</v>
      </c>
      <c r="H1109" s="103" t="s">
        <v>1790</v>
      </c>
      <c r="I1109" s="460">
        <f>1/6</f>
        <v>0.16666666666666666</v>
      </c>
      <c r="J1109" s="318">
        <v>5</v>
      </c>
      <c r="K1109" s="460">
        <f t="shared" si="95"/>
        <v>3.3333333333333333E-2</v>
      </c>
    </row>
    <row r="1110" spans="1:11" x14ac:dyDescent="0.25">
      <c r="A1110" s="38" t="s">
        <v>50</v>
      </c>
      <c r="B1110" s="347" t="s">
        <v>447</v>
      </c>
      <c r="C1110" s="8"/>
      <c r="D1110" s="108"/>
      <c r="E1110" s="108"/>
      <c r="F1110" s="108"/>
      <c r="G1110" s="108"/>
      <c r="H1110" s="107"/>
      <c r="I1110" s="460"/>
      <c r="J1110" s="318"/>
      <c r="K1110" s="460"/>
    </row>
    <row r="1111" spans="1:11" x14ac:dyDescent="0.25">
      <c r="A1111" s="38">
        <v>1</v>
      </c>
      <c r="B1111" s="347" t="s">
        <v>681</v>
      </c>
      <c r="C1111" s="8"/>
      <c r="D1111" s="108"/>
      <c r="E1111" s="108"/>
      <c r="F1111" s="108"/>
      <c r="G1111" s="108"/>
      <c r="H1111" s="107"/>
      <c r="I1111" s="460"/>
      <c r="J1111" s="318"/>
      <c r="K1111" s="460"/>
    </row>
    <row r="1112" spans="1:11" ht="30" x14ac:dyDescent="0.25">
      <c r="A1112" s="21" t="s">
        <v>67</v>
      </c>
      <c r="B1112" s="70"/>
      <c r="C1112" s="16" t="s">
        <v>2639</v>
      </c>
      <c r="D1112" s="103" t="s">
        <v>28</v>
      </c>
      <c r="E1112" s="103" t="s">
        <v>28</v>
      </c>
      <c r="F1112" s="103" t="s">
        <v>13</v>
      </c>
      <c r="G1112" s="103" t="s">
        <v>812</v>
      </c>
      <c r="H1112" s="103" t="s">
        <v>1790</v>
      </c>
      <c r="I1112" s="460">
        <f>1/9/45</f>
        <v>2.4691358024691358E-3</v>
      </c>
      <c r="J1112" s="318">
        <v>5</v>
      </c>
      <c r="K1112" s="460">
        <f t="shared" si="95"/>
        <v>4.9382716049382717E-4</v>
      </c>
    </row>
    <row r="1113" spans="1:11" ht="30" x14ac:dyDescent="0.25">
      <c r="A1113" s="21" t="s">
        <v>80</v>
      </c>
      <c r="B1113" s="70"/>
      <c r="C1113" s="16" t="s">
        <v>2640</v>
      </c>
      <c r="D1113" s="103" t="s">
        <v>28</v>
      </c>
      <c r="E1113" s="103"/>
      <c r="F1113" s="103" t="s">
        <v>13</v>
      </c>
      <c r="G1113" s="103" t="s">
        <v>812</v>
      </c>
      <c r="H1113" s="103" t="s">
        <v>2512</v>
      </c>
      <c r="I1113" s="460">
        <f>1/6/45</f>
        <v>3.7037037037037034E-3</v>
      </c>
      <c r="J1113" s="318">
        <v>5</v>
      </c>
      <c r="K1113" s="460">
        <f t="shared" si="95"/>
        <v>7.407407407407407E-4</v>
      </c>
    </row>
    <row r="1114" spans="1:11" ht="30" x14ac:dyDescent="0.25">
      <c r="A1114" s="21" t="s">
        <v>170</v>
      </c>
      <c r="B1114" s="70"/>
      <c r="C1114" s="16" t="s">
        <v>2641</v>
      </c>
      <c r="D1114" s="103" t="s">
        <v>28</v>
      </c>
      <c r="E1114" s="103"/>
      <c r="F1114" s="103" t="s">
        <v>13</v>
      </c>
      <c r="G1114" s="103" t="s">
        <v>812</v>
      </c>
      <c r="H1114" s="103" t="s">
        <v>1798</v>
      </c>
      <c r="I1114" s="460">
        <f>1/3/45</f>
        <v>7.4074074074074068E-3</v>
      </c>
      <c r="J1114" s="318">
        <v>5</v>
      </c>
      <c r="K1114" s="460">
        <f t="shared" si="95"/>
        <v>1.4814814814814814E-3</v>
      </c>
    </row>
    <row r="1115" spans="1:11" ht="30" x14ac:dyDescent="0.25">
      <c r="A1115" s="21" t="s">
        <v>174</v>
      </c>
      <c r="B1115" s="70"/>
      <c r="C1115" s="16" t="s">
        <v>2642</v>
      </c>
      <c r="D1115" s="103" t="s">
        <v>28</v>
      </c>
      <c r="E1115" s="103"/>
      <c r="F1115" s="103" t="s">
        <v>13</v>
      </c>
      <c r="G1115" s="103" t="s">
        <v>812</v>
      </c>
      <c r="H1115" s="103" t="s">
        <v>1798</v>
      </c>
      <c r="I1115" s="460">
        <f t="shared" ref="I1115:I1117" si="96">1/3/45</f>
        <v>7.4074074074074068E-3</v>
      </c>
      <c r="J1115" s="318">
        <v>5</v>
      </c>
      <c r="K1115" s="460">
        <f t="shared" si="95"/>
        <v>1.4814814814814814E-3</v>
      </c>
    </row>
    <row r="1116" spans="1:11" ht="30" x14ac:dyDescent="0.25">
      <c r="A1116" s="21" t="s">
        <v>177</v>
      </c>
      <c r="B1116" s="70"/>
      <c r="C1116" s="16" t="s">
        <v>2643</v>
      </c>
      <c r="D1116" s="103" t="s">
        <v>28</v>
      </c>
      <c r="E1116" s="103"/>
      <c r="F1116" s="103" t="s">
        <v>13</v>
      </c>
      <c r="G1116" s="103" t="s">
        <v>812</v>
      </c>
      <c r="H1116" s="103" t="s">
        <v>1805</v>
      </c>
      <c r="I1116" s="460">
        <f t="shared" si="96"/>
        <v>7.4074074074074068E-3</v>
      </c>
      <c r="J1116" s="318">
        <v>5</v>
      </c>
      <c r="K1116" s="460">
        <f t="shared" si="95"/>
        <v>1.4814814814814814E-3</v>
      </c>
    </row>
    <row r="1117" spans="1:11" ht="30" x14ac:dyDescent="0.25">
      <c r="A1117" s="21" t="s">
        <v>570</v>
      </c>
      <c r="B1117" s="70"/>
      <c r="C1117" s="16" t="s">
        <v>2644</v>
      </c>
      <c r="D1117" s="103" t="s">
        <v>28</v>
      </c>
      <c r="E1117" s="103"/>
      <c r="F1117" s="103" t="s">
        <v>13</v>
      </c>
      <c r="G1117" s="103" t="s">
        <v>778</v>
      </c>
      <c r="H1117" s="103" t="s">
        <v>1798</v>
      </c>
      <c r="I1117" s="460">
        <f t="shared" si="96"/>
        <v>7.4074074074074068E-3</v>
      </c>
      <c r="J1117" s="318">
        <v>5</v>
      </c>
      <c r="K1117" s="460">
        <f t="shared" si="95"/>
        <v>1.4814814814814814E-3</v>
      </c>
    </row>
    <row r="1118" spans="1:11" ht="30" x14ac:dyDescent="0.25">
      <c r="A1118" s="21" t="s">
        <v>573</v>
      </c>
      <c r="B1118" s="70"/>
      <c r="C1118" s="16" t="s">
        <v>2645</v>
      </c>
      <c r="D1118" s="103" t="s">
        <v>28</v>
      </c>
      <c r="E1118" s="103"/>
      <c r="F1118" s="103" t="s">
        <v>13</v>
      </c>
      <c r="G1118" s="103" t="s">
        <v>778</v>
      </c>
      <c r="H1118" s="103" t="s">
        <v>1790</v>
      </c>
      <c r="I1118" s="460">
        <f>1/9/45</f>
        <v>2.4691358024691358E-3</v>
      </c>
      <c r="J1118" s="318">
        <v>5</v>
      </c>
      <c r="K1118" s="460">
        <f t="shared" si="95"/>
        <v>4.9382716049382717E-4</v>
      </c>
    </row>
    <row r="1119" spans="1:11" x14ac:dyDescent="0.25">
      <c r="A1119" s="38">
        <v>2</v>
      </c>
      <c r="B1119" s="347" t="s">
        <v>2646</v>
      </c>
      <c r="C1119" s="8"/>
      <c r="D1119" s="108"/>
      <c r="E1119" s="108"/>
      <c r="F1119" s="108"/>
      <c r="G1119" s="108"/>
      <c r="H1119" s="107"/>
      <c r="I1119" s="460"/>
      <c r="J1119" s="318"/>
      <c r="K1119" s="460"/>
    </row>
    <row r="1120" spans="1:11" ht="30" x14ac:dyDescent="0.25">
      <c r="A1120" s="94" t="s">
        <v>32</v>
      </c>
      <c r="B1120" s="72"/>
      <c r="C1120" s="24" t="s">
        <v>2647</v>
      </c>
      <c r="D1120" s="9" t="s">
        <v>28</v>
      </c>
      <c r="E1120" s="9"/>
      <c r="F1120" s="9" t="s">
        <v>13</v>
      </c>
      <c r="G1120" s="9" t="s">
        <v>778</v>
      </c>
      <c r="H1120" s="9" t="s">
        <v>1786</v>
      </c>
      <c r="I1120" s="460">
        <f t="shared" ref="I1120" si="97">1/3/45</f>
        <v>7.4074074074074068E-3</v>
      </c>
      <c r="J1120" s="318">
        <v>5</v>
      </c>
      <c r="K1120" s="460">
        <f t="shared" si="95"/>
        <v>1.4814814814814814E-3</v>
      </c>
    </row>
    <row r="1121" spans="1:11" x14ac:dyDescent="0.25">
      <c r="A1121" s="38">
        <v>3</v>
      </c>
      <c r="B1121" s="347" t="s">
        <v>2648</v>
      </c>
      <c r="C1121" s="8"/>
      <c r="D1121" s="108"/>
      <c r="E1121" s="108"/>
      <c r="F1121" s="108"/>
      <c r="G1121" s="108"/>
      <c r="H1121" s="107"/>
      <c r="I1121" s="460"/>
      <c r="J1121" s="318"/>
      <c r="K1121" s="460"/>
    </row>
    <row r="1122" spans="1:11" x14ac:dyDescent="0.25">
      <c r="A1122" s="38" t="s">
        <v>132</v>
      </c>
      <c r="B1122" s="347" t="s">
        <v>24</v>
      </c>
      <c r="C1122" s="8"/>
      <c r="D1122" s="108"/>
      <c r="E1122" s="108"/>
      <c r="F1122" s="108"/>
      <c r="G1122" s="108"/>
      <c r="H1122" s="107"/>
      <c r="I1122" s="460"/>
      <c r="J1122" s="318"/>
      <c r="K1122" s="460"/>
    </row>
    <row r="1123" spans="1:11" ht="30" x14ac:dyDescent="0.25">
      <c r="A1123" s="28" t="s">
        <v>103</v>
      </c>
      <c r="B1123" s="72"/>
      <c r="C1123" s="24" t="s">
        <v>2703</v>
      </c>
      <c r="D1123" s="9"/>
      <c r="E1123" s="9"/>
      <c r="F1123" s="9"/>
      <c r="G1123" s="9"/>
      <c r="H1123" s="9" t="s">
        <v>1790</v>
      </c>
      <c r="I1123" s="460"/>
      <c r="J1123" s="318"/>
      <c r="K1123" s="460"/>
    </row>
    <row r="1124" spans="1:11" ht="45" customHeight="1" x14ac:dyDescent="0.25">
      <c r="A1124" s="28"/>
      <c r="B1124" s="72"/>
      <c r="C1124" s="17" t="s">
        <v>2649</v>
      </c>
      <c r="D1124" s="9"/>
      <c r="E1124" s="9" t="s">
        <v>28</v>
      </c>
      <c r="F1124" s="9" t="s">
        <v>13</v>
      </c>
      <c r="G1124" s="9" t="s">
        <v>1771</v>
      </c>
      <c r="H1124" s="9"/>
      <c r="I1124" s="460">
        <f>5/9/45</f>
        <v>1.234567901234568E-2</v>
      </c>
      <c r="J1124" s="318">
        <v>1</v>
      </c>
      <c r="K1124" s="460">
        <f t="shared" si="95"/>
        <v>1.234567901234568E-2</v>
      </c>
    </row>
    <row r="1125" spans="1:11" ht="60" x14ac:dyDescent="0.25">
      <c r="A1125" s="28"/>
      <c r="B1125" s="72"/>
      <c r="C1125" s="17" t="s">
        <v>2650</v>
      </c>
      <c r="D1125" s="9"/>
      <c r="E1125" s="9" t="s">
        <v>28</v>
      </c>
      <c r="F1125" s="9" t="s">
        <v>13</v>
      </c>
      <c r="G1125" s="9" t="s">
        <v>2652</v>
      </c>
      <c r="H1125" s="9"/>
      <c r="I1125" s="460">
        <f>2/45</f>
        <v>4.4444444444444446E-2</v>
      </c>
      <c r="J1125" s="318">
        <v>1</v>
      </c>
      <c r="K1125" s="460">
        <f t="shared" si="95"/>
        <v>4.4444444444444446E-2</v>
      </c>
    </row>
    <row r="1126" spans="1:11" ht="45" x14ac:dyDescent="0.25">
      <c r="A1126" s="28"/>
      <c r="B1126" s="72"/>
      <c r="C1126" s="24" t="s">
        <v>2651</v>
      </c>
      <c r="D1126" s="9"/>
      <c r="E1126" s="9" t="s">
        <v>28</v>
      </c>
      <c r="F1126" s="9" t="s">
        <v>13</v>
      </c>
      <c r="G1126" s="9" t="s">
        <v>1771</v>
      </c>
      <c r="H1126" s="9"/>
      <c r="I1126" s="460">
        <f>5/9/45</f>
        <v>1.234567901234568E-2</v>
      </c>
      <c r="J1126" s="318">
        <v>5</v>
      </c>
      <c r="K1126" s="460">
        <f t="shared" si="95"/>
        <v>2.4691358024691362E-3</v>
      </c>
    </row>
    <row r="1127" spans="1:11" x14ac:dyDescent="0.25">
      <c r="A1127" s="41"/>
    </row>
    <row r="1128" spans="1:11" x14ac:dyDescent="0.25">
      <c r="A1128" s="330" t="s">
        <v>2653</v>
      </c>
      <c r="B1128" s="331"/>
      <c r="C1128" s="332"/>
      <c r="D1128" s="333"/>
      <c r="E1128" s="333"/>
      <c r="F1128" s="333"/>
      <c r="G1128" s="333"/>
      <c r="H1128" s="333"/>
      <c r="I1128" s="462"/>
      <c r="J1128" s="334"/>
      <c r="K1128" s="462"/>
    </row>
    <row r="1129" spans="1:11" s="424" customFormat="1" ht="30" customHeight="1" x14ac:dyDescent="0.25">
      <c r="A1129" s="487" t="s">
        <v>0</v>
      </c>
      <c r="B1129" s="487" t="s">
        <v>20</v>
      </c>
      <c r="C1129" s="487" t="s">
        <v>1</v>
      </c>
      <c r="D1129" s="491" t="s">
        <v>2</v>
      </c>
      <c r="E1129" s="492"/>
      <c r="F1129" s="487" t="s">
        <v>37</v>
      </c>
      <c r="G1129" s="487" t="s">
        <v>38</v>
      </c>
      <c r="H1129" s="487" t="s">
        <v>3</v>
      </c>
      <c r="I1129" s="489" t="s">
        <v>3193</v>
      </c>
      <c r="J1129" s="487" t="s">
        <v>3189</v>
      </c>
      <c r="K1129" s="489" t="s">
        <v>3190</v>
      </c>
    </row>
    <row r="1130" spans="1:11" s="424" customFormat="1" ht="30" customHeight="1" x14ac:dyDescent="0.25">
      <c r="A1130" s="488"/>
      <c r="B1130" s="488"/>
      <c r="C1130" s="488"/>
      <c r="D1130" s="425" t="s">
        <v>39</v>
      </c>
      <c r="E1130" s="425" t="s">
        <v>4</v>
      </c>
      <c r="F1130" s="488"/>
      <c r="G1130" s="488"/>
      <c r="H1130" s="488"/>
      <c r="I1130" s="490"/>
      <c r="J1130" s="488"/>
      <c r="K1130" s="490"/>
    </row>
    <row r="1131" spans="1:11" ht="30" x14ac:dyDescent="0.25">
      <c r="A1131" s="21">
        <v>1</v>
      </c>
      <c r="B1131" s="21"/>
      <c r="C1131" s="70" t="s">
        <v>700</v>
      </c>
      <c r="D1131" s="103"/>
      <c r="E1131" s="103" t="s">
        <v>28</v>
      </c>
      <c r="F1131" s="103" t="s">
        <v>34</v>
      </c>
      <c r="G1131" s="104" t="s">
        <v>2826</v>
      </c>
      <c r="H1131" s="103"/>
      <c r="I1131" s="460">
        <f>12/9/45</f>
        <v>2.9629629629629627E-2</v>
      </c>
      <c r="J1131" s="318">
        <v>5</v>
      </c>
      <c r="K1131" s="460">
        <f t="shared" ref="K1131:K1149" si="98">I1131/J1131</f>
        <v>5.9259259259259256E-3</v>
      </c>
    </row>
    <row r="1132" spans="1:11" x14ac:dyDescent="0.25">
      <c r="A1132" s="21">
        <v>2</v>
      </c>
      <c r="B1132" s="21"/>
      <c r="C1132" s="70" t="s">
        <v>1776</v>
      </c>
      <c r="D1132" s="103" t="s">
        <v>28</v>
      </c>
      <c r="E1132" s="103" t="s">
        <v>28</v>
      </c>
      <c r="F1132" s="103" t="s">
        <v>34</v>
      </c>
      <c r="G1132" s="104" t="s">
        <v>2827</v>
      </c>
      <c r="H1132" s="103"/>
      <c r="I1132" s="460">
        <f>3/9/45</f>
        <v>7.4074074074074068E-3</v>
      </c>
      <c r="J1132" s="318">
        <v>5</v>
      </c>
      <c r="K1132" s="460">
        <f t="shared" si="98"/>
        <v>1.4814814814814814E-3</v>
      </c>
    </row>
    <row r="1133" spans="1:11" x14ac:dyDescent="0.25">
      <c r="A1133" s="101">
        <v>3</v>
      </c>
      <c r="B1133" s="101"/>
      <c r="C1133" s="70" t="s">
        <v>1777</v>
      </c>
      <c r="D1133" s="103" t="s">
        <v>28</v>
      </c>
      <c r="E1133" s="103"/>
      <c r="F1133" s="103" t="s">
        <v>34</v>
      </c>
      <c r="G1133" s="104" t="s">
        <v>2827</v>
      </c>
      <c r="H1133" s="103"/>
      <c r="I1133" s="460">
        <f t="shared" ref="I1133:I1136" si="99">3/9/45</f>
        <v>7.4074074074074068E-3</v>
      </c>
      <c r="J1133" s="318">
        <v>5</v>
      </c>
      <c r="K1133" s="460">
        <f t="shared" si="98"/>
        <v>1.4814814814814814E-3</v>
      </c>
    </row>
    <row r="1134" spans="1:11" ht="30" x14ac:dyDescent="0.25">
      <c r="A1134" s="21">
        <v>4</v>
      </c>
      <c r="B1134" s="21"/>
      <c r="C1134" s="70" t="s">
        <v>705</v>
      </c>
      <c r="D1134" s="103" t="s">
        <v>28</v>
      </c>
      <c r="E1134" s="103" t="s">
        <v>28</v>
      </c>
      <c r="F1134" s="103" t="s">
        <v>34</v>
      </c>
      <c r="G1134" s="106" t="s">
        <v>2828</v>
      </c>
      <c r="H1134" s="103"/>
      <c r="I1134" s="460">
        <f>100/9/45</f>
        <v>0.24691358024691357</v>
      </c>
      <c r="J1134" s="318">
        <v>5</v>
      </c>
      <c r="K1134" s="460">
        <f t="shared" si="98"/>
        <v>4.9382716049382713E-2</v>
      </c>
    </row>
    <row r="1135" spans="1:11" ht="15" customHeight="1" x14ac:dyDescent="0.25">
      <c r="A1135" s="21">
        <v>5</v>
      </c>
      <c r="B1135" s="21"/>
      <c r="C1135" s="70" t="s">
        <v>707</v>
      </c>
      <c r="D1135" s="103" t="s">
        <v>28</v>
      </c>
      <c r="E1135" s="55"/>
      <c r="F1135" s="103" t="s">
        <v>34</v>
      </c>
      <c r="G1135" s="104" t="s">
        <v>2829</v>
      </c>
      <c r="H1135" s="103"/>
      <c r="I1135" s="460">
        <f>50/9/45</f>
        <v>0.12345679012345678</v>
      </c>
      <c r="J1135" s="318">
        <v>5</v>
      </c>
      <c r="K1135" s="460">
        <f t="shared" si="98"/>
        <v>2.4691358024691357E-2</v>
      </c>
    </row>
    <row r="1136" spans="1:11" x14ac:dyDescent="0.25">
      <c r="A1136" s="21">
        <v>6</v>
      </c>
      <c r="B1136" s="21"/>
      <c r="C1136" s="70" t="s">
        <v>708</v>
      </c>
      <c r="D1136" s="103" t="s">
        <v>28</v>
      </c>
      <c r="E1136" s="55"/>
      <c r="F1136" s="103" t="s">
        <v>34</v>
      </c>
      <c r="G1136" s="131" t="s">
        <v>2827</v>
      </c>
      <c r="H1136" s="103"/>
      <c r="I1136" s="460">
        <f t="shared" si="99"/>
        <v>7.4074074074074068E-3</v>
      </c>
      <c r="J1136" s="318">
        <v>5</v>
      </c>
      <c r="K1136" s="460">
        <f t="shared" si="98"/>
        <v>1.4814814814814814E-3</v>
      </c>
    </row>
    <row r="1137" spans="1:11" ht="30" x14ac:dyDescent="0.25">
      <c r="A1137" s="21">
        <v>7</v>
      </c>
      <c r="B1137" s="21"/>
      <c r="C1137" s="70" t="s">
        <v>2654</v>
      </c>
      <c r="D1137" s="55"/>
      <c r="E1137" s="103"/>
      <c r="F1137" s="103"/>
      <c r="G1137" s="131" t="s">
        <v>2832</v>
      </c>
      <c r="H1137" s="103"/>
      <c r="I1137" s="460"/>
      <c r="J1137" s="318"/>
      <c r="K1137" s="460"/>
    </row>
    <row r="1138" spans="1:11" x14ac:dyDescent="0.25">
      <c r="A1138" s="21" t="s">
        <v>232</v>
      </c>
      <c r="B1138" s="21"/>
      <c r="C1138" s="70" t="s">
        <v>712</v>
      </c>
      <c r="D1138" s="103" t="s">
        <v>28</v>
      </c>
      <c r="E1138" s="103"/>
      <c r="F1138" s="103" t="s">
        <v>34</v>
      </c>
      <c r="G1138" s="131"/>
      <c r="H1138" s="103"/>
      <c r="I1138" s="460">
        <f>1/5/45</f>
        <v>4.4444444444444444E-3</v>
      </c>
      <c r="J1138" s="318">
        <v>5</v>
      </c>
      <c r="K1138" s="460">
        <f t="shared" si="98"/>
        <v>8.8888888888888893E-4</v>
      </c>
    </row>
    <row r="1139" spans="1:11" x14ac:dyDescent="0.25">
      <c r="A1139" s="94" t="s">
        <v>235</v>
      </c>
      <c r="B1139" s="94"/>
      <c r="C1139" s="72" t="s">
        <v>713</v>
      </c>
      <c r="D1139" s="9" t="s">
        <v>28</v>
      </c>
      <c r="E1139" s="9"/>
      <c r="F1139" s="9" t="s">
        <v>34</v>
      </c>
      <c r="G1139" s="105"/>
      <c r="H1139" s="9"/>
      <c r="I1139" s="460">
        <f t="shared" ref="I1139:I1145" si="100">1/5/45</f>
        <v>4.4444444444444444E-3</v>
      </c>
      <c r="J1139" s="318">
        <v>5</v>
      </c>
      <c r="K1139" s="460">
        <f t="shared" si="98"/>
        <v>8.8888888888888893E-4</v>
      </c>
    </row>
    <row r="1140" spans="1:11" x14ac:dyDescent="0.25">
      <c r="A1140" s="21" t="s">
        <v>238</v>
      </c>
      <c r="B1140" s="21"/>
      <c r="C1140" s="70" t="s">
        <v>144</v>
      </c>
      <c r="D1140" s="103" t="s">
        <v>28</v>
      </c>
      <c r="E1140" s="103"/>
      <c r="F1140" s="103" t="s">
        <v>13</v>
      </c>
      <c r="G1140" s="131"/>
      <c r="H1140" s="103"/>
      <c r="I1140" s="460">
        <f t="shared" si="100"/>
        <v>4.4444444444444444E-3</v>
      </c>
      <c r="J1140" s="318">
        <v>5</v>
      </c>
      <c r="K1140" s="460">
        <f t="shared" si="98"/>
        <v>8.8888888888888893E-4</v>
      </c>
    </row>
    <row r="1141" spans="1:11" ht="30" x14ac:dyDescent="0.25">
      <c r="A1141" s="21">
        <v>8</v>
      </c>
      <c r="B1141" s="21"/>
      <c r="C1141" s="70" t="s">
        <v>714</v>
      </c>
      <c r="D1141" s="55"/>
      <c r="E1141" s="103"/>
      <c r="F1141" s="103"/>
      <c r="G1141" s="131" t="s">
        <v>1779</v>
      </c>
      <c r="H1141" s="103"/>
      <c r="I1141" s="460"/>
      <c r="J1141" s="318"/>
      <c r="K1141" s="460"/>
    </row>
    <row r="1142" spans="1:11" ht="30" x14ac:dyDescent="0.25">
      <c r="A1142" s="21" t="s">
        <v>242</v>
      </c>
      <c r="B1142" s="21"/>
      <c r="C1142" s="70" t="s">
        <v>2794</v>
      </c>
      <c r="D1142" s="103" t="s">
        <v>28</v>
      </c>
      <c r="E1142" s="103"/>
      <c r="F1142" s="103" t="s">
        <v>2833</v>
      </c>
      <c r="G1142" s="131"/>
      <c r="H1142" s="103"/>
      <c r="I1142" s="460">
        <f t="shared" si="100"/>
        <v>4.4444444444444444E-3</v>
      </c>
      <c r="J1142" s="318">
        <v>5</v>
      </c>
      <c r="K1142" s="460">
        <f t="shared" si="98"/>
        <v>8.8888888888888893E-4</v>
      </c>
    </row>
    <row r="1143" spans="1:11" x14ac:dyDescent="0.25">
      <c r="A1143" s="21" t="s">
        <v>617</v>
      </c>
      <c r="B1143" s="21"/>
      <c r="C1143" s="70" t="s">
        <v>142</v>
      </c>
      <c r="D1143" s="103" t="s">
        <v>28</v>
      </c>
      <c r="E1143" s="103"/>
      <c r="F1143" s="103" t="s">
        <v>13</v>
      </c>
      <c r="G1143" s="131"/>
      <c r="H1143" s="103"/>
      <c r="I1143" s="460">
        <f t="shared" si="100"/>
        <v>4.4444444444444444E-3</v>
      </c>
      <c r="J1143" s="318">
        <v>5</v>
      </c>
      <c r="K1143" s="460">
        <f t="shared" si="98"/>
        <v>8.8888888888888893E-4</v>
      </c>
    </row>
    <row r="1144" spans="1:11" x14ac:dyDescent="0.25">
      <c r="A1144" s="21" t="s">
        <v>715</v>
      </c>
      <c r="B1144" s="21"/>
      <c r="C1144" s="70" t="s">
        <v>716</v>
      </c>
      <c r="D1144" s="103" t="s">
        <v>28</v>
      </c>
      <c r="E1144" s="103"/>
      <c r="F1144" s="103" t="s">
        <v>34</v>
      </c>
      <c r="G1144" s="131"/>
      <c r="H1144" s="103"/>
      <c r="I1144" s="460">
        <f t="shared" si="100"/>
        <v>4.4444444444444444E-3</v>
      </c>
      <c r="J1144" s="318">
        <v>5</v>
      </c>
      <c r="K1144" s="460">
        <f t="shared" si="98"/>
        <v>8.8888888888888893E-4</v>
      </c>
    </row>
    <row r="1145" spans="1:11" x14ac:dyDescent="0.25">
      <c r="A1145" s="21" t="s">
        <v>717</v>
      </c>
      <c r="B1145" s="21"/>
      <c r="C1145" s="70" t="s">
        <v>718</v>
      </c>
      <c r="D1145" s="103" t="s">
        <v>28</v>
      </c>
      <c r="E1145" s="103" t="s">
        <v>28</v>
      </c>
      <c r="F1145" s="103" t="s">
        <v>34</v>
      </c>
      <c r="G1145" s="131"/>
      <c r="H1145" s="103"/>
      <c r="I1145" s="460">
        <f t="shared" si="100"/>
        <v>4.4444444444444444E-3</v>
      </c>
      <c r="J1145" s="318">
        <v>5</v>
      </c>
      <c r="K1145" s="460">
        <f t="shared" si="98"/>
        <v>8.8888888888888893E-4</v>
      </c>
    </row>
    <row r="1146" spans="1:11" ht="15" customHeight="1" x14ac:dyDescent="0.25">
      <c r="A1146" s="94">
        <v>9</v>
      </c>
      <c r="B1146" s="94"/>
      <c r="C1146" s="72" t="s">
        <v>719</v>
      </c>
      <c r="D1146" s="9" t="s">
        <v>28</v>
      </c>
      <c r="E1146" s="9"/>
      <c r="F1146" s="9" t="s">
        <v>34</v>
      </c>
      <c r="G1146" s="105" t="s">
        <v>2655</v>
      </c>
      <c r="H1146" s="9"/>
      <c r="I1146" s="460">
        <f>2/9/45</f>
        <v>4.9382716049382715E-3</v>
      </c>
      <c r="J1146" s="318">
        <v>5</v>
      </c>
      <c r="K1146" s="460">
        <f t="shared" si="98"/>
        <v>9.8765432098765434E-4</v>
      </c>
    </row>
    <row r="1147" spans="1:11" x14ac:dyDescent="0.25">
      <c r="A1147" s="28">
        <v>10</v>
      </c>
      <c r="B1147" s="28"/>
      <c r="C1147" s="72" t="s">
        <v>720</v>
      </c>
      <c r="D1147" s="9" t="s">
        <v>28</v>
      </c>
      <c r="E1147" s="117" t="s">
        <v>28</v>
      </c>
      <c r="F1147" s="9" t="s">
        <v>34</v>
      </c>
      <c r="G1147" s="105" t="s">
        <v>2830</v>
      </c>
      <c r="H1147" s="9"/>
      <c r="I1147" s="460">
        <f>1/9/45</f>
        <v>2.4691358024691358E-3</v>
      </c>
      <c r="J1147" s="318">
        <v>5</v>
      </c>
      <c r="K1147" s="460">
        <f t="shared" si="98"/>
        <v>4.9382716049382717E-4</v>
      </c>
    </row>
    <row r="1148" spans="1:11" x14ac:dyDescent="0.25">
      <c r="A1148" s="28">
        <v>11</v>
      </c>
      <c r="B1148" s="28"/>
      <c r="C1148" s="72" t="s">
        <v>721</v>
      </c>
      <c r="D1148" s="9" t="s">
        <v>28</v>
      </c>
      <c r="E1148" s="9" t="s">
        <v>28</v>
      </c>
      <c r="F1148" s="9" t="s">
        <v>34</v>
      </c>
      <c r="G1148" s="105" t="s">
        <v>556</v>
      </c>
      <c r="H1148" s="9"/>
      <c r="I1148" s="460">
        <f t="shared" ref="I1148:I1149" si="101">2/9/45</f>
        <v>4.9382716049382715E-3</v>
      </c>
      <c r="J1148" s="318">
        <v>5</v>
      </c>
      <c r="K1148" s="460">
        <f t="shared" si="98"/>
        <v>9.8765432098765434E-4</v>
      </c>
    </row>
    <row r="1149" spans="1:11" x14ac:dyDescent="0.25">
      <c r="A1149" s="28">
        <v>12</v>
      </c>
      <c r="B1149" s="28"/>
      <c r="C1149" s="72" t="s">
        <v>722</v>
      </c>
      <c r="D1149" s="9"/>
      <c r="E1149" s="9" t="s">
        <v>28</v>
      </c>
      <c r="F1149" s="9" t="s">
        <v>65</v>
      </c>
      <c r="G1149" s="105" t="s">
        <v>2831</v>
      </c>
      <c r="H1149" s="9"/>
      <c r="I1149" s="460">
        <f t="shared" si="101"/>
        <v>4.9382716049382715E-3</v>
      </c>
      <c r="J1149" s="318">
        <v>5</v>
      </c>
      <c r="K1149" s="460">
        <f t="shared" si="98"/>
        <v>9.8765432098765434E-4</v>
      </c>
    </row>
  </sheetData>
  <mergeCells count="183">
    <mergeCell ref="A4:K4"/>
    <mergeCell ref="F61:F62"/>
    <mergeCell ref="G61:G62"/>
    <mergeCell ref="J9:J10"/>
    <mergeCell ref="K9:K10"/>
    <mergeCell ref="A2:K2"/>
    <mergeCell ref="A3:K3"/>
    <mergeCell ref="A9:A10"/>
    <mergeCell ref="B9:B10"/>
    <mergeCell ref="C9:C10"/>
    <mergeCell ref="D9:E9"/>
    <mergeCell ref="F9:F10"/>
    <mergeCell ref="G9:G10"/>
    <mergeCell ref="H9:H10"/>
    <mergeCell ref="I9:I10"/>
    <mergeCell ref="A40:A41"/>
    <mergeCell ref="B40:B41"/>
    <mergeCell ref="C40:C41"/>
    <mergeCell ref="D40:E40"/>
    <mergeCell ref="F40:F41"/>
    <mergeCell ref="G40:G41"/>
    <mergeCell ref="J40:J41"/>
    <mergeCell ref="K40:K41"/>
    <mergeCell ref="H71:H72"/>
    <mergeCell ref="I71:I72"/>
    <mergeCell ref="J71:J72"/>
    <mergeCell ref="K71:K72"/>
    <mergeCell ref="A71:A72"/>
    <mergeCell ref="B71:B72"/>
    <mergeCell ref="C71:C72"/>
    <mergeCell ref="D71:E71"/>
    <mergeCell ref="F71:F72"/>
    <mergeCell ref="G71:G72"/>
    <mergeCell ref="H61:H62"/>
    <mergeCell ref="I61:I62"/>
    <mergeCell ref="J61:J62"/>
    <mergeCell ref="K61:K62"/>
    <mergeCell ref="A61:A62"/>
    <mergeCell ref="B61:B62"/>
    <mergeCell ref="C61:C62"/>
    <mergeCell ref="D61:E61"/>
    <mergeCell ref="H40:H41"/>
    <mergeCell ref="I40:I41"/>
    <mergeCell ref="H86:H87"/>
    <mergeCell ref="I86:I87"/>
    <mergeCell ref="J86:J87"/>
    <mergeCell ref="K86:K87"/>
    <mergeCell ref="A86:A87"/>
    <mergeCell ref="B86:B87"/>
    <mergeCell ref="C86:C87"/>
    <mergeCell ref="D86:E86"/>
    <mergeCell ref="F86:F87"/>
    <mergeCell ref="G86:G87"/>
    <mergeCell ref="H98:H99"/>
    <mergeCell ref="I98:I99"/>
    <mergeCell ref="J98:J99"/>
    <mergeCell ref="K98:K99"/>
    <mergeCell ref="A98:A99"/>
    <mergeCell ref="B98:B99"/>
    <mergeCell ref="C98:C99"/>
    <mergeCell ref="D98:E98"/>
    <mergeCell ref="F98:F99"/>
    <mergeCell ref="G98:G99"/>
    <mergeCell ref="H188:H189"/>
    <mergeCell ref="I188:I189"/>
    <mergeCell ref="J188:J189"/>
    <mergeCell ref="K188:K189"/>
    <mergeCell ref="A188:A189"/>
    <mergeCell ref="B188:B189"/>
    <mergeCell ref="C188:C189"/>
    <mergeCell ref="D188:E188"/>
    <mergeCell ref="F188:F189"/>
    <mergeCell ref="G188:G189"/>
    <mergeCell ref="H260:H261"/>
    <mergeCell ref="I260:I261"/>
    <mergeCell ref="J260:J261"/>
    <mergeCell ref="K260:K261"/>
    <mergeCell ref="A260:A261"/>
    <mergeCell ref="B260:B261"/>
    <mergeCell ref="C260:C261"/>
    <mergeCell ref="D260:E260"/>
    <mergeCell ref="F260:F261"/>
    <mergeCell ref="G260:G261"/>
    <mergeCell ref="H348:H349"/>
    <mergeCell ref="I348:I349"/>
    <mergeCell ref="J348:J349"/>
    <mergeCell ref="K348:K349"/>
    <mergeCell ref="A348:A349"/>
    <mergeCell ref="B348:B349"/>
    <mergeCell ref="C348:C349"/>
    <mergeCell ref="D348:E348"/>
    <mergeCell ref="F348:F349"/>
    <mergeCell ref="G348:G349"/>
    <mergeCell ref="H373:H374"/>
    <mergeCell ref="I373:I374"/>
    <mergeCell ref="J373:J374"/>
    <mergeCell ref="K373:K374"/>
    <mergeCell ref="A373:A374"/>
    <mergeCell ref="B373:B374"/>
    <mergeCell ref="C373:C374"/>
    <mergeCell ref="D373:E373"/>
    <mergeCell ref="F373:F374"/>
    <mergeCell ref="G373:G374"/>
    <mergeCell ref="H453:H454"/>
    <mergeCell ref="I453:I454"/>
    <mergeCell ref="J453:J454"/>
    <mergeCell ref="K453:K454"/>
    <mergeCell ref="A453:A454"/>
    <mergeCell ref="B453:B454"/>
    <mergeCell ref="C453:C454"/>
    <mergeCell ref="D453:E453"/>
    <mergeCell ref="F453:F454"/>
    <mergeCell ref="G453:G454"/>
    <mergeCell ref="H602:H603"/>
    <mergeCell ref="I602:I603"/>
    <mergeCell ref="J602:J603"/>
    <mergeCell ref="K602:K603"/>
    <mergeCell ref="A602:A603"/>
    <mergeCell ref="B602:B603"/>
    <mergeCell ref="C602:C603"/>
    <mergeCell ref="D602:E602"/>
    <mergeCell ref="F602:F603"/>
    <mergeCell ref="G602:G603"/>
    <mergeCell ref="H832:H833"/>
    <mergeCell ref="I832:I833"/>
    <mergeCell ref="J832:J833"/>
    <mergeCell ref="K832:K833"/>
    <mergeCell ref="A832:A833"/>
    <mergeCell ref="B832:B833"/>
    <mergeCell ref="C832:C833"/>
    <mergeCell ref="D832:E832"/>
    <mergeCell ref="F832:F833"/>
    <mergeCell ref="G832:G833"/>
    <mergeCell ref="H956:H957"/>
    <mergeCell ref="I956:I957"/>
    <mergeCell ref="J956:J957"/>
    <mergeCell ref="K956:K957"/>
    <mergeCell ref="A956:A957"/>
    <mergeCell ref="B956:B957"/>
    <mergeCell ref="C956:C957"/>
    <mergeCell ref="D956:E956"/>
    <mergeCell ref="F956:F957"/>
    <mergeCell ref="G956:G957"/>
    <mergeCell ref="H1005:H1006"/>
    <mergeCell ref="I1005:I1006"/>
    <mergeCell ref="J1005:J1006"/>
    <mergeCell ref="K1005:K1006"/>
    <mergeCell ref="A1005:A1006"/>
    <mergeCell ref="B1005:B1006"/>
    <mergeCell ref="C1005:C1006"/>
    <mergeCell ref="D1005:E1005"/>
    <mergeCell ref="F1005:F1006"/>
    <mergeCell ref="G1005:G1006"/>
    <mergeCell ref="H1034:H1035"/>
    <mergeCell ref="I1034:I1035"/>
    <mergeCell ref="J1034:J1035"/>
    <mergeCell ref="K1034:K1035"/>
    <mergeCell ref="A1034:A1035"/>
    <mergeCell ref="B1034:B1035"/>
    <mergeCell ref="C1034:C1035"/>
    <mergeCell ref="D1034:E1034"/>
    <mergeCell ref="F1034:F1035"/>
    <mergeCell ref="G1034:G1035"/>
    <mergeCell ref="H1103:H1104"/>
    <mergeCell ref="I1103:I1104"/>
    <mergeCell ref="J1103:J1104"/>
    <mergeCell ref="K1103:K1104"/>
    <mergeCell ref="A1103:A1104"/>
    <mergeCell ref="B1103:B1104"/>
    <mergeCell ref="C1103:C1104"/>
    <mergeCell ref="D1103:E1103"/>
    <mergeCell ref="F1103:F1104"/>
    <mergeCell ref="G1103:G1104"/>
    <mergeCell ref="H1129:H1130"/>
    <mergeCell ref="I1129:I1130"/>
    <mergeCell ref="J1129:J1130"/>
    <mergeCell ref="K1129:K1130"/>
    <mergeCell ref="A1129:A1130"/>
    <mergeCell ref="B1129:B1130"/>
    <mergeCell ref="C1129:C1130"/>
    <mergeCell ref="D1129:E1129"/>
    <mergeCell ref="F1129:F1130"/>
    <mergeCell ref="G1129:G1130"/>
  </mergeCells>
  <hyperlinks>
    <hyperlink ref="C588" r:id="rId1" display="http://www.chemspider.com/Chemical-Structure.6097.html"/>
    <hyperlink ref="C569" r:id="rId2" display="https://en.wikipedia.org/wiki/Ammonia"/>
    <hyperlink ref="C560" r:id="rId3" display="https://en.wikipedia.org/wiki/Iron(III)_chloride"/>
    <hyperlink ref="C550" r:id="rId4" display="https://www.sigmaaldrich.com/catalog/search?term=1310-73-2&amp;interface=CAS%20No.&amp;N=0+&amp;mode=partialmax&amp;lang=en&amp;region=US&amp;focus=product"/>
    <hyperlink ref="C549" r:id="rId5" display="https://pubchem.ncbi.nlm.nih.gov/compound/Iodine"/>
    <hyperlink ref="C548" r:id="rId6" display="https://pubchem.ncbi.nlm.nih.gov/compound/Bromine"/>
  </hyperlinks>
  <printOptions horizontalCentered="1"/>
  <pageMargins left="0.19685039370078741" right="0.19685039370078741" top="0.51181102362204722" bottom="0.23622047244094491" header="0.31496062992125984" footer="0.31496062992125984"/>
  <pageSetup paperSize="9" scale="98"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MN</vt:lpstr>
      <vt:lpstr>TH</vt:lpstr>
      <vt:lpstr>THCS</vt:lpstr>
      <vt:lpstr>THPT</vt:lpstr>
      <vt:lpstr>GDTX</vt:lpstr>
      <vt:lpstr>THCS!_Hlk43367368</vt:lpstr>
      <vt:lpstr>GDTX!_Hlk65619230</vt:lpstr>
      <vt:lpstr>THPT!_Hlk65619230</vt:lpstr>
      <vt:lpstr>TH!_Hlk78720839</vt:lpstr>
      <vt:lpstr>TH!_Hlk81555406</vt:lpstr>
      <vt:lpstr>GDTX!_Toc400643010</vt:lpstr>
      <vt:lpstr>THPT!_Toc400643010</vt:lpstr>
      <vt:lpstr>GDTX!OLE_LINK3</vt:lpstr>
      <vt:lpstr>THPT!OLE_LINK3</vt:lpstr>
      <vt:lpstr>GDTX!Print_Area</vt:lpstr>
      <vt:lpstr>MN!Print_Area</vt:lpstr>
      <vt:lpstr>TH!Print_Area</vt:lpstr>
      <vt:lpstr>THCS!Print_Area</vt:lpstr>
      <vt:lpstr>THPT!Print_Area</vt:lpstr>
    </vt:vector>
  </TitlesOfParts>
  <Company>minhtuan6990@gmail.com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MINH TUAN</dc:creator>
  <cp:lastModifiedBy>TRAN MINH TUAN</cp:lastModifiedBy>
  <cp:lastPrinted>2021-12-07T03:26:12Z</cp:lastPrinted>
  <dcterms:created xsi:type="dcterms:W3CDTF">2021-11-02T03:36:44Z</dcterms:created>
  <dcterms:modified xsi:type="dcterms:W3CDTF">2021-12-07T07:07:34Z</dcterms:modified>
</cp:coreProperties>
</file>